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computer 2018F12\Consulting\Strategic Management Tools\Decision Analysis\"/>
    </mc:Choice>
  </mc:AlternateContent>
  <xr:revisionPtr revIDLastSave="0" documentId="13_ncr:1_{C0FE669C-C117-4DBA-A3FD-A0191446CB9E}" xr6:coauthVersionLast="47" xr6:coauthVersionMax="47" xr10:uidLastSave="{00000000-0000-0000-0000-000000000000}"/>
  <bookViews>
    <workbookView xWindow="-108" yWindow="-108" windowWidth="23256" windowHeight="12456" xr2:uid="{8C86C473-DFCE-4CE8-9DC1-FC23EA2D04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C15" i="1" l="1"/>
  <c r="T53" i="1" l="1"/>
  <c r="T52" i="1"/>
  <c r="T51" i="1"/>
  <c r="T50" i="1"/>
  <c r="T49" i="1"/>
  <c r="T48" i="1"/>
  <c r="T47" i="1"/>
  <c r="T55" i="1" l="1"/>
  <c r="N13" i="1" l="1"/>
  <c r="N12" i="1"/>
  <c r="N11" i="1"/>
  <c r="N10" i="1"/>
  <c r="N9" i="1"/>
  <c r="N8" i="1"/>
  <c r="G20" i="1"/>
  <c r="G10" i="1"/>
  <c r="G11" i="1" s="1"/>
  <c r="G12" i="1" s="1"/>
  <c r="G13" i="1" s="1"/>
  <c r="C10" i="1"/>
  <c r="C12" i="1" s="1"/>
  <c r="C13" i="1" s="1"/>
  <c r="M16" i="1"/>
  <c r="I16" i="1"/>
  <c r="G21" i="1" l="1"/>
  <c r="C14" i="1"/>
  <c r="G14" i="1"/>
  <c r="G15" i="1" s="1"/>
  <c r="G16" i="1" s="1"/>
  <c r="G17" i="1" s="1"/>
  <c r="G18" i="1" s="1"/>
  <c r="C16" i="1" l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Patterson</author>
  </authors>
  <commentList>
    <comment ref="J2" authorId="0" shapeId="0" xr:uid="{4FF73205-43D7-4C6D-8DDE-3414DB9045A1}">
      <text>
        <r>
          <rPr>
            <b/>
            <sz val="9"/>
            <color indexed="81"/>
            <rFont val="Tahoma"/>
            <family val="2"/>
          </rPr>
          <t>Use Goal Seek Solver (F19,G19 Below) to Find Levels</t>
        </r>
      </text>
    </comment>
    <comment ref="M7" authorId="0" shapeId="0" xr:uid="{AA005A39-5A9C-4F9C-8450-2CBF9560E398}">
      <text>
        <r>
          <rPr>
            <b/>
            <sz val="9"/>
            <color indexed="81"/>
            <rFont val="Tahoma"/>
            <charset val="1"/>
          </rPr>
          <t>Stratetgic Capability = Maximum Strategic Decisions Organization is Able to Effectively Make in One Year.</t>
        </r>
      </text>
    </comment>
    <comment ref="B8" authorId="0" shapeId="0" xr:uid="{2019C21E-6E7B-4210-80E7-D2378A253B59}">
      <text>
        <r>
          <rPr>
            <sz val="9"/>
            <color indexed="81"/>
            <rFont val="Tahoma"/>
            <charset val="1"/>
          </rPr>
          <t>Span of Control for modern business organizations is 7-10. Family Span of Control is much smaller (1-5).</t>
        </r>
      </text>
    </comment>
    <comment ref="I10" authorId="0" shapeId="0" xr:uid="{8514432C-C8F7-46C0-A258-2DF5AB62867D}">
      <text>
        <r>
          <rPr>
            <b/>
            <sz val="9"/>
            <color indexed="81"/>
            <rFont val="Tahoma"/>
            <family val="2"/>
          </rPr>
          <t>There are 20,000 large corporations in USA</t>
        </r>
      </text>
    </comment>
    <comment ref="J12" authorId="0" shapeId="0" xr:uid="{F2DB99AF-7C21-436F-ACD0-2D737B7570A3}">
      <text>
        <r>
          <rPr>
            <b/>
            <sz val="9"/>
            <color indexed="81"/>
            <rFont val="Tahoma"/>
            <family val="2"/>
          </rPr>
          <t>Assumes Parents Over Children</t>
        </r>
      </text>
    </comment>
    <comment ref="I15" authorId="0" shapeId="0" xr:uid="{39D7BE1F-9136-471F-9BC7-1AABA6B298F9}">
      <text>
        <r>
          <rPr>
            <sz val="9"/>
            <color indexed="81"/>
            <rFont val="Tahoma"/>
            <family val="2"/>
          </rPr>
          <t>Strategic Decision Factors Are Arrayed Directly Below (H18 Thru L50).</t>
        </r>
      </text>
    </comment>
    <comment ref="F20" authorId="0" shapeId="0" xr:uid="{30C7E9BB-0D1A-46E6-9348-C05F9F95DEC3}">
      <text>
        <r>
          <rPr>
            <sz val="9"/>
            <color indexed="81"/>
            <rFont val="Tahoma"/>
            <family val="2"/>
          </rPr>
          <t>Non-management workers are rank-and-file, lowest level in organization, factory floor workers, least admin power.</t>
        </r>
      </text>
    </comment>
    <comment ref="D23" authorId="0" shapeId="0" xr:uid="{F20508CA-2CCD-4983-8D5C-438CE5F923A5}">
      <text>
        <r>
          <rPr>
            <sz val="9"/>
            <color indexed="81"/>
            <rFont val="Tahoma"/>
            <family val="2"/>
          </rPr>
          <t>My Doctoral Thesis (1992) Researches Unique High Tech Industry Characteristics, But Did Not Quantify Degree of Complication. These are Subjective Estimates.</t>
        </r>
      </text>
    </comment>
    <comment ref="M43" authorId="0" shapeId="0" xr:uid="{98EDBFE3-270E-4D99-9FBB-ACD7A9E42CAE}">
      <text>
        <r>
          <rPr>
            <sz val="9"/>
            <color indexed="81"/>
            <rFont val="Tahoma"/>
            <charset val="1"/>
          </rPr>
          <t>Dyadic Management assigns two managers to each management position in organization pyramid. Drawn from God's Family Model, amounts to Dad &amp; Mom or Parental oversight.</t>
        </r>
      </text>
    </comment>
    <comment ref="T56" authorId="0" shapeId="0" xr:uid="{C0986A88-9195-4863-9FDF-013D8E5530A1}">
      <text>
        <r>
          <rPr>
            <b/>
            <sz val="9"/>
            <color indexed="81"/>
            <rFont val="Tahoma"/>
            <family val="2"/>
          </rPr>
          <t>Estimate Rate of Content, Value, or Accuracy Loss per Organization Level.</t>
        </r>
      </text>
    </comment>
  </commentList>
</comments>
</file>

<file path=xl/sharedStrings.xml><?xml version="1.0" encoding="utf-8"?>
<sst xmlns="http://schemas.openxmlformats.org/spreadsheetml/2006/main" count="197" uniqueCount="185">
  <si>
    <t>Decision Hierarchy Analysis</t>
  </si>
  <si>
    <t>Relating Organization Size to Decisionmaking Time</t>
  </si>
  <si>
    <t>William C. Patterson, Ph.D.</t>
  </si>
  <si>
    <t>Global Environmental Service</t>
  </si>
  <si>
    <t>"Preserving The Balance of Nature"</t>
  </si>
  <si>
    <t>Span of Control</t>
  </si>
  <si>
    <t>Levels</t>
  </si>
  <si>
    <t>Organization Size</t>
  </si>
  <si>
    <t>U.S. Federal Government</t>
  </si>
  <si>
    <t>General Motors</t>
  </si>
  <si>
    <t>Presbyterian Church USA</t>
  </si>
  <si>
    <t>Apple Computer</t>
  </si>
  <si>
    <t>Formulation</t>
  </si>
  <si>
    <t>Implementation</t>
  </si>
  <si>
    <t>Plan</t>
  </si>
  <si>
    <t>Direct</t>
  </si>
  <si>
    <t>Control</t>
  </si>
  <si>
    <t>Staff</t>
  </si>
  <si>
    <t>Organize</t>
  </si>
  <si>
    <t>Technology</t>
  </si>
  <si>
    <t>Political</t>
  </si>
  <si>
    <t>Legal</t>
  </si>
  <si>
    <t>Economic</t>
  </si>
  <si>
    <t>Employee</t>
  </si>
  <si>
    <t>Spiritual</t>
  </si>
  <si>
    <t>Educational</t>
  </si>
  <si>
    <t>Skill</t>
  </si>
  <si>
    <t>Strategic Process</t>
  </si>
  <si>
    <t>Vision</t>
  </si>
  <si>
    <t>Objectives</t>
  </si>
  <si>
    <t>Strategy</t>
  </si>
  <si>
    <t>Programs</t>
  </si>
  <si>
    <t>Projects</t>
  </si>
  <si>
    <t>Peformance</t>
  </si>
  <si>
    <t>Benchmarks</t>
  </si>
  <si>
    <t>Remedial</t>
  </si>
  <si>
    <t>Activities</t>
  </si>
  <si>
    <t>Capital Budgeting</t>
  </si>
  <si>
    <t>Strengths</t>
  </si>
  <si>
    <t>Weaknesses</t>
  </si>
  <si>
    <t>Opportunities</t>
  </si>
  <si>
    <t>Threats</t>
  </si>
  <si>
    <t>SWOT</t>
  </si>
  <si>
    <t>Functional Management</t>
  </si>
  <si>
    <t>General Environment</t>
  </si>
  <si>
    <t>Task Environment</t>
  </si>
  <si>
    <t>Competitors</t>
  </si>
  <si>
    <t>Suppliers</t>
  </si>
  <si>
    <t>Customers</t>
  </si>
  <si>
    <t>Generic Strategies</t>
  </si>
  <si>
    <t>Differentiation</t>
  </si>
  <si>
    <t>Low-Cost Leader</t>
  </si>
  <si>
    <t>Niche</t>
  </si>
  <si>
    <t>Vertical Integration</t>
  </si>
  <si>
    <t>Stakeholder Analysis</t>
  </si>
  <si>
    <t>Competitive Advantage</t>
  </si>
  <si>
    <t>Critical Success Factors</t>
  </si>
  <si>
    <t>Opportunity Curve</t>
  </si>
  <si>
    <t>Conglomerate</t>
  </si>
  <si>
    <t>Merger &amp; Acquisition</t>
  </si>
  <si>
    <t>Strategic Group</t>
  </si>
  <si>
    <t>Growth-Share Matrix</t>
  </si>
  <si>
    <t>Experience Curve</t>
  </si>
  <si>
    <t>Ad Hoc Analyses</t>
  </si>
  <si>
    <t>Total Quality</t>
  </si>
  <si>
    <t>Social</t>
  </si>
  <si>
    <t>Strategic Capability</t>
  </si>
  <si>
    <t>Dyadic Management</t>
  </si>
  <si>
    <t>Corporate Culture Analysis</t>
  </si>
  <si>
    <t>High Rate of Change</t>
  </si>
  <si>
    <t>High Dynamism</t>
  </si>
  <si>
    <t>High Uncertainty</t>
  </si>
  <si>
    <t>Magnification</t>
  </si>
  <si>
    <t>5X</t>
  </si>
  <si>
    <t>4X</t>
  </si>
  <si>
    <t>3X</t>
  </si>
  <si>
    <t>High-Tech Environment</t>
  </si>
  <si>
    <t>Organizational Evidence</t>
  </si>
  <si>
    <t>Bible Study</t>
  </si>
  <si>
    <t>Meal Grace</t>
  </si>
  <si>
    <t>Daily Prayer Time</t>
  </si>
  <si>
    <t>On-Site Child Care/Christian School</t>
  </si>
  <si>
    <t>Company Sacred Music Choir</t>
  </si>
  <si>
    <t>Early AM Congregational Service</t>
  </si>
  <si>
    <t>Pastor on Board of Directors</t>
  </si>
  <si>
    <t>Business Decisions Guided By God Bring Stable Prosperity</t>
  </si>
  <si>
    <t>Business Survival Statistics</t>
  </si>
  <si>
    <t>Year</t>
  </si>
  <si>
    <t>Extant Government Data Shows Heightened Early Failure</t>
  </si>
  <si>
    <t>FailuresEvidence of Strategic Management Inadequacy</t>
  </si>
  <si>
    <t xml:space="preserve">As Mankind Fills Earth, Great Comission of Jesus Christ Brings Individual Trinity Perfection </t>
  </si>
  <si>
    <t>Perfected Man &amp; Family  Engage Home Food &amp; Energy Gardening Self-Sufficiencyy</t>
  </si>
  <si>
    <t>As Big Organizations Fail, Look to Individual Man of God &amp; Family for Success</t>
  </si>
  <si>
    <t>Block Form of Pyramid Hierarchy</t>
  </si>
  <si>
    <t>Line From of Pyramid Hierarchy</t>
  </si>
  <si>
    <t>Cum Failures</t>
  </si>
  <si>
    <t>Avg Corp</t>
  </si>
  <si>
    <t>U.S. Govt</t>
  </si>
  <si>
    <t>GM</t>
  </si>
  <si>
    <t>Apple</t>
  </si>
  <si>
    <t>PC USA</t>
  </si>
  <si>
    <t>Employs/Large Corp</t>
  </si>
  <si>
    <t>Hours/Strategic Decision</t>
  </si>
  <si>
    <t>Oranization Size &amp; Levels</t>
  </si>
  <si>
    <t>Max Strategic Decisions/Year</t>
  </si>
  <si>
    <t>Max Strategic Decisions/5 Year</t>
  </si>
  <si>
    <t xml:space="preserve"> Decision Factors</t>
  </si>
  <si>
    <t>Family</t>
  </si>
  <si>
    <t>%</t>
  </si>
  <si>
    <t>Decision Hrs/Factor</t>
  </si>
  <si>
    <t>% of Orgn Involved in Decision</t>
  </si>
  <si>
    <t>Strategic Decision Links</t>
  </si>
  <si>
    <t>Work-Days/Strategic Decision</t>
  </si>
  <si>
    <t>Work-Yrs/S-Decision</t>
  </si>
  <si>
    <t>5 Yrs Old S-Plan Std</t>
  </si>
  <si>
    <t>Individual Man of God Reports in Love Directly to Perfect God</t>
  </si>
  <si>
    <t>Godly Man &amp; Family Do Right and Good Every Moment of Every Day</t>
  </si>
  <si>
    <t>Rank</t>
  </si>
  <si>
    <t>Consumation: Grass Roots Management by Christian Family</t>
  </si>
  <si>
    <t>Final Paradise is Christ-Centered Homes &amp; Families</t>
  </si>
  <si>
    <t>Final Paradise is Home Food "Gardens of Eden" Covering Earth</t>
  </si>
  <si>
    <r>
      <t>Consummate Man:</t>
    </r>
    <r>
      <rPr>
        <sz val="11"/>
        <color rgb="FF7030A0"/>
        <rFont val="Aptos Narrow"/>
        <family val="2"/>
        <scheme val="minor"/>
      </rPr>
      <t xml:space="preserve"> I have said "You are Gods, and all of you are children of the Most High" (Psalm:82.6)</t>
    </r>
  </si>
  <si>
    <t>Management Process too Complicated, Time-Consuming</t>
  </si>
  <si>
    <t>mission service from home via internet opposed by thevious hurtful crime organizations</t>
  </si>
  <si>
    <t>Family-Centered Godly Living and Serving via Garden Estates is Our Most Hopeful Long-Range Answer</t>
  </si>
  <si>
    <t>Self-Sufficiency, Family-Sufficiency, God-Sufficiency is Enabled &amp; Scriptural</t>
  </si>
  <si>
    <t>Average Complication</t>
  </si>
  <si>
    <t>declining organization size (downsizing)</t>
  </si>
  <si>
    <t>more frequent start-ups (risky entrepreneurism)</t>
  </si>
  <si>
    <t>On-Site Pastor (Like Military Chaplain)</t>
  </si>
  <si>
    <t>Baseline</t>
  </si>
  <si>
    <t>Christian Family Hierarchy</t>
  </si>
  <si>
    <t>God</t>
  </si>
  <si>
    <t>Man</t>
  </si>
  <si>
    <t>Woman</t>
  </si>
  <si>
    <t>Perfect Information</t>
  </si>
  <si>
    <t>Government</t>
  </si>
  <si>
    <t>CEO</t>
  </si>
  <si>
    <t>Divisional Management</t>
  </si>
  <si>
    <t>Top Management Team (General Management)</t>
  </si>
  <si>
    <t>Supervisors</t>
  </si>
  <si>
    <t>Section Managers</t>
  </si>
  <si>
    <t>Group Managers</t>
  </si>
  <si>
    <t>Baseline Employees</t>
  </si>
  <si>
    <t>Outcome Perfection</t>
  </si>
  <si>
    <t>Imperfection Coefficient</t>
  </si>
  <si>
    <t>Business Organization Hierarchy</t>
  </si>
  <si>
    <t>Albert Mahrabian 7-38-55 Rule</t>
  </si>
  <si>
    <t>Network Packet Loss Rate</t>
  </si>
  <si>
    <t>Hidden Cost of Poor Communication - Porter Metzler</t>
  </si>
  <si>
    <t>Reconciliation</t>
  </si>
  <si>
    <t>Corporations Much Bigger Than Family, Operate Under Unforgiving Time Urgency</t>
  </si>
  <si>
    <t>Families Have Up to 18 Years to Train (Inculcate Divine Wisdom in Children)</t>
  </si>
  <si>
    <t>Christian Home &amp; Family Rescues Children From Rising Harshness</t>
  </si>
  <si>
    <t>monetary management: recessions, depression, great depression, inflation, over-education expense</t>
  </si>
  <si>
    <t xml:space="preserve">declining support for Jesus' Great Comission: foreign missions to befriend world population </t>
  </si>
  <si>
    <t>Corporate Bible Issued to New Employees</t>
  </si>
  <si>
    <t>Prayer Circles</t>
  </si>
  <si>
    <t>Work From Home Sweet Home</t>
  </si>
  <si>
    <t>Characteristic</t>
  </si>
  <si>
    <t>High-Tech Management Environment</t>
  </si>
  <si>
    <t>Tech Forecasting Presumes Positive Exponential Progress with Permanence</t>
  </si>
  <si>
    <t>Business Has Become Adversarial, Unforgiving, Downsizing</t>
  </si>
  <si>
    <t>Organization</t>
  </si>
  <si>
    <t>Large Organization General Management Failure Evidence</t>
  </si>
  <si>
    <t>Leading Christian Nations Ill-Governed (defacto Aristocracy &amp; Cults, not Christ)</t>
  </si>
  <si>
    <t>Workforce Being Driven Home by Business Failure, Early Retirement, Downsizing</t>
  </si>
  <si>
    <t>Decision Minutes/Factor</t>
  </si>
  <si>
    <t xml:space="preserve">       Goal Seek Solver</t>
  </si>
  <si>
    <t>1/4 Hour Per Factor is Hugely Understated</t>
  </si>
  <si>
    <t>more frequent business failures (see data L1-M5)</t>
  </si>
  <si>
    <t>Each Believer Carries Mind of Christ</t>
  </si>
  <si>
    <t>Ways to Spiritually Enrich Workplace</t>
  </si>
  <si>
    <t>Husband, Wife, Children, Home, Spacious Yard  Final Lifestyle Configuration</t>
  </si>
  <si>
    <t>Supremacy of Godly Man &amp; Family as Unit of Decisionmaking On Filled Earth</t>
  </si>
  <si>
    <t>over-burdened by wars, terrorism, taxes, divorce, singles, space travel, shortages, slow adaptation, environmental abuse</t>
  </si>
  <si>
    <t>global missionary travel technology unsafe, fuel short, surrendering to adverse weather</t>
  </si>
  <si>
    <t>Spiiritual Synthesis</t>
  </si>
  <si>
    <t>Typical Management Typology</t>
  </si>
  <si>
    <t>A Few References On Communication Linkage Imperfections</t>
  </si>
  <si>
    <t>Train Up a Child In The Way He Shoiuld Go</t>
  </si>
  <si>
    <t>And When He is Old, He Will Not Depart From It.</t>
  </si>
  <si>
    <t>Proverbs: 22.6</t>
  </si>
  <si>
    <t>Common Wisdom in Christian Countries is Chilldren Surpass Parents @ Maturity</t>
  </si>
  <si>
    <t>Male Child @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</si>
</sst>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i/>
      <sz val="11"/>
      <color rgb="FF7030A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9C0006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1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3" fontId="2" fillId="3" borderId="0" xfId="2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4" borderId="0" xfId="0" applyNumberForma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1" fontId="2" fillId="3" borderId="0" xfId="2" applyNumberFormat="1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/>
    <xf numFmtId="2" fontId="1" fillId="2" borderId="0" xfId="1" applyNumberFormat="1" applyAlignment="1">
      <alignment horizontal="center"/>
    </xf>
    <xf numFmtId="0" fontId="3" fillId="9" borderId="8" xfId="0" applyFont="1" applyFill="1" applyBorder="1"/>
    <xf numFmtId="0" fontId="0" fillId="9" borderId="7" xfId="0" applyFill="1" applyBorder="1"/>
    <xf numFmtId="9" fontId="1" fillId="2" borderId="0" xfId="1" applyNumberFormat="1" applyAlignment="1">
      <alignment horizontal="center"/>
    </xf>
    <xf numFmtId="0" fontId="7" fillId="0" borderId="0" xfId="0" applyFont="1" applyAlignment="1">
      <alignment horizontal="right"/>
    </xf>
    <xf numFmtId="164" fontId="2" fillId="3" borderId="0" xfId="2" applyNumberFormat="1" applyAlignment="1">
      <alignment horizontal="center"/>
    </xf>
    <xf numFmtId="164" fontId="7" fillId="9" borderId="6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" fillId="2" borderId="9" xfId="1" applyBorder="1" applyAlignment="1">
      <alignment horizontal="center"/>
    </xf>
    <xf numFmtId="3" fontId="2" fillId="3" borderId="10" xfId="2" applyNumberFormat="1" applyBorder="1" applyAlignment="1">
      <alignment horizontal="center"/>
    </xf>
    <xf numFmtId="3" fontId="2" fillId="3" borderId="12" xfId="2" applyNumberFormat="1" applyBorder="1" applyAlignment="1">
      <alignment horizontal="center"/>
    </xf>
    <xf numFmtId="0" fontId="0" fillId="0" borderId="13" xfId="0" applyBorder="1" applyAlignment="1">
      <alignment horizontal="center"/>
    </xf>
    <xf numFmtId="10" fontId="2" fillId="3" borderId="14" xfId="3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2" fillId="3" borderId="0" xfId="2" applyNumberFormat="1" applyAlignment="1">
      <alignment horizontal="center"/>
    </xf>
    <xf numFmtId="0" fontId="1" fillId="2" borderId="0" xfId="1"/>
    <xf numFmtId="0" fontId="13" fillId="4" borderId="0" xfId="2" applyFont="1" applyFill="1" applyAlignment="1">
      <alignment horizontal="center"/>
    </xf>
    <xf numFmtId="9" fontId="18" fillId="3" borderId="0" xfId="2" applyNumberFormat="1" applyFont="1" applyAlignment="1">
      <alignment horizontal="center"/>
    </xf>
    <xf numFmtId="9" fontId="19" fillId="2" borderId="0" xfId="1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8" fillId="0" borderId="0" xfId="0" applyFont="1"/>
  </cellXfs>
  <cellStyles count="4">
    <cellStyle name="Bad" xfId="2" builtinId="27"/>
    <cellStyle name="Good" xfId="1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Cumulative Business Failures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Sheet1!$M$2</c:f>
              <c:strCache>
                <c:ptCount val="1"/>
                <c:pt idx="0">
                  <c:v>Cum Failures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flat" cmpd="sng" algn="ctr">
                <a:solidFill>
                  <a:schemeClr val="accent2"/>
                </a:solidFill>
                <a:prstDash val="dash"/>
                <a:miter lim="800000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3.3909448818897639E-2"/>
                  <c:y val="0.2350758238553514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0" i="0" u="none" strike="noStrike" kern="1200" baseline="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/>
                      <a:t>y = 0.2268x</a:t>
                    </a:r>
                    <a:r>
                      <a:rPr lang="en-US" sz="1100" b="1" baseline="30000"/>
                      <a:t>0.4155</a:t>
                    </a:r>
                    <a:br>
                      <a:rPr lang="en-US" sz="1100" b="1" baseline="0"/>
                    </a:br>
                    <a:r>
                      <a:rPr lang="en-US" sz="1100" b="1" baseline="0"/>
                      <a:t>R² = 0.9415</a:t>
                    </a:r>
                    <a:endParaRPr lang="en-US" sz="11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Sheet1!$L$3:$L$5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10</c:v>
                </c:pt>
              </c:numCache>
            </c:numRef>
          </c:xVal>
          <c:yVal>
            <c:numRef>
              <c:f>Sheet1!$M$3:$M$5</c:f>
              <c:numCache>
                <c:formatCode>0%</c:formatCode>
                <c:ptCount val="3"/>
                <c:pt idx="0">
                  <c:v>0.22</c:v>
                </c:pt>
                <c:pt idx="1">
                  <c:v>0.49</c:v>
                </c:pt>
                <c:pt idx="2">
                  <c:v>0.55000000000000004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9-4513-ACD9-02FE8CF8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484288"/>
        <c:axId val="1195488608"/>
      </c:scatterChart>
      <c:valAx>
        <c:axId val="119548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of Operation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488608"/>
        <c:crosses val="autoZero"/>
        <c:crossBetween val="midCat"/>
      </c:valAx>
      <c:valAx>
        <c:axId val="119548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484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</a:gra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0</xdr:row>
      <xdr:rowOff>38100</xdr:rowOff>
    </xdr:from>
    <xdr:to>
      <xdr:col>6</xdr:col>
      <xdr:colOff>60961</xdr:colOff>
      <xdr:row>6</xdr:row>
      <xdr:rowOff>160231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A5917-6E11-323D-F4FF-EF482F684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1" y="38100"/>
          <a:ext cx="1074420" cy="126513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>
    <xdr:from>
      <xdr:col>14</xdr:col>
      <xdr:colOff>220980</xdr:colOff>
      <xdr:row>0</xdr:row>
      <xdr:rowOff>217170</xdr:rowOff>
    </xdr:from>
    <xdr:to>
      <xdr:col>20</xdr:col>
      <xdr:colOff>396240</xdr:colOff>
      <xdr:row>15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70D75E-787F-113B-FA4E-AC730D0A3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297180</xdr:colOff>
      <xdr:row>35</xdr:row>
      <xdr:rowOff>167640</xdr:rowOff>
    </xdr:from>
    <xdr:to>
      <xdr:col>19</xdr:col>
      <xdr:colOff>304800</xdr:colOff>
      <xdr:row>37</xdr:row>
      <xdr:rowOff>15240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DF9F156-A48A-B171-90ED-0551F7D982D7}"/>
            </a:ext>
          </a:extLst>
        </xdr:cNvPr>
        <xdr:cNvCxnSpPr/>
      </xdr:nvCxnSpPr>
      <xdr:spPr>
        <a:xfrm>
          <a:off x="11955780" y="6248400"/>
          <a:ext cx="7620" cy="213360"/>
        </a:xfrm>
        <a:prstGeom prst="line">
          <a:avLst/>
        </a:prstGeom>
        <a:ln w="9525"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2CBB-3621-4A7A-B3B6-24F728C528EA}">
  <dimension ref="A1:Y64"/>
  <sheetViews>
    <sheetView tabSelected="1" topLeftCell="J42" workbookViewId="0">
      <selection activeCell="W67" sqref="W67"/>
    </sheetView>
  </sheetViews>
  <sheetFormatPr defaultRowHeight="14.4" x14ac:dyDescent="0.3"/>
  <cols>
    <col min="1" max="1" width="18" customWidth="1"/>
    <col min="2" max="3" width="9.5546875" bestFit="1" customWidth="1"/>
    <col min="4" max="4" width="9.5546875" customWidth="1"/>
    <col min="6" max="6" width="7.5546875" customWidth="1"/>
    <col min="7" max="7" width="11.77734375" customWidth="1"/>
    <col min="9" max="9" width="9.109375" bestFit="1" customWidth="1"/>
    <col min="12" max="12" width="10.21875" customWidth="1"/>
    <col min="24" max="24" width="9.109375" bestFit="1" customWidth="1"/>
  </cols>
  <sheetData>
    <row r="1" spans="1:14" ht="18" x14ac:dyDescent="0.35">
      <c r="A1" s="2" t="s">
        <v>0</v>
      </c>
      <c r="I1" s="5" t="s">
        <v>103</v>
      </c>
      <c r="L1" s="18" t="s">
        <v>86</v>
      </c>
    </row>
    <row r="2" spans="1:14" x14ac:dyDescent="0.3">
      <c r="A2" s="3" t="s">
        <v>1</v>
      </c>
      <c r="I2" s="37" t="s">
        <v>8</v>
      </c>
      <c r="J2" s="1" t="s">
        <v>6</v>
      </c>
      <c r="L2" s="1" t="s">
        <v>87</v>
      </c>
      <c r="M2" s="14" t="s">
        <v>95</v>
      </c>
    </row>
    <row r="3" spans="1:14" x14ac:dyDescent="0.3">
      <c r="A3" s="4" t="s">
        <v>2</v>
      </c>
      <c r="I3" s="10">
        <v>5250000</v>
      </c>
      <c r="J3" s="8">
        <v>7.7201589999999998</v>
      </c>
      <c r="L3" s="23">
        <v>1</v>
      </c>
      <c r="M3" s="24">
        <v>0.22</v>
      </c>
    </row>
    <row r="4" spans="1:14" x14ac:dyDescent="0.3">
      <c r="A4" s="4" t="s">
        <v>3</v>
      </c>
      <c r="I4" s="37" t="s">
        <v>9</v>
      </c>
      <c r="L4" s="23">
        <v>5</v>
      </c>
      <c r="M4" s="24">
        <v>0.49</v>
      </c>
    </row>
    <row r="5" spans="1:14" x14ac:dyDescent="0.3">
      <c r="A5" s="4" t="s">
        <v>4</v>
      </c>
      <c r="I5" s="10">
        <v>162000</v>
      </c>
      <c r="J5" s="8">
        <v>6.2095149999999997</v>
      </c>
      <c r="L5" s="23">
        <v>10</v>
      </c>
      <c r="M5" s="24">
        <v>0.55000000000000004</v>
      </c>
    </row>
    <row r="6" spans="1:14" x14ac:dyDescent="0.3">
      <c r="A6" s="5">
        <v>2026</v>
      </c>
      <c r="I6" s="37" t="s">
        <v>10</v>
      </c>
    </row>
    <row r="7" spans="1:14" x14ac:dyDescent="0.3">
      <c r="B7" s="15" t="s">
        <v>163</v>
      </c>
      <c r="C7" s="7" t="s">
        <v>107</v>
      </c>
      <c r="I7" s="11">
        <v>1045848</v>
      </c>
      <c r="J7" s="8">
        <v>7.019469</v>
      </c>
      <c r="L7" s="18" t="s">
        <v>66</v>
      </c>
      <c r="N7" s="5" t="s">
        <v>117</v>
      </c>
    </row>
    <row r="8" spans="1:14" x14ac:dyDescent="0.3">
      <c r="B8" s="43" t="s">
        <v>5</v>
      </c>
      <c r="C8" s="7">
        <v>4</v>
      </c>
      <c r="F8" s="5" t="s">
        <v>6</v>
      </c>
      <c r="G8" s="18" t="s">
        <v>7</v>
      </c>
      <c r="I8" s="37" t="s">
        <v>11</v>
      </c>
      <c r="L8" s="1" t="s">
        <v>96</v>
      </c>
      <c r="M8" s="23">
        <v>0.13</v>
      </c>
      <c r="N8" s="8">
        <f t="shared" ref="N8:N13" si="0">RANK(M8,$M$8:$M$13)</f>
        <v>2</v>
      </c>
    </row>
    <row r="9" spans="1:14" x14ac:dyDescent="0.3">
      <c r="B9" s="15" t="s">
        <v>6</v>
      </c>
      <c r="C9" s="7">
        <v>2</v>
      </c>
      <c r="D9" s="38"/>
      <c r="F9" s="1">
        <v>1</v>
      </c>
      <c r="G9" s="8">
        <v>1</v>
      </c>
      <c r="I9" s="10">
        <v>166000</v>
      </c>
      <c r="J9" s="8">
        <v>6.2201079999999997</v>
      </c>
      <c r="L9" s="1" t="s">
        <v>97</v>
      </c>
      <c r="M9" s="23">
        <v>1E-4</v>
      </c>
      <c r="N9" s="8">
        <f t="shared" si="0"/>
        <v>6</v>
      </c>
    </row>
    <row r="10" spans="1:14" x14ac:dyDescent="0.3">
      <c r="B10" s="15" t="s">
        <v>7</v>
      </c>
      <c r="C10" s="9">
        <f>POWER(C8,C9-1)</f>
        <v>4</v>
      </c>
      <c r="F10" s="1">
        <v>2</v>
      </c>
      <c r="G10" s="8">
        <f>$C$8*F9</f>
        <v>4</v>
      </c>
      <c r="I10" s="37" t="s">
        <v>101</v>
      </c>
      <c r="L10" s="1" t="s">
        <v>98</v>
      </c>
      <c r="M10" s="23">
        <v>1.6999999999999999E-3</v>
      </c>
      <c r="N10" s="8">
        <f t="shared" si="0"/>
        <v>3</v>
      </c>
    </row>
    <row r="11" spans="1:14" x14ac:dyDescent="0.3">
      <c r="B11" s="15" t="s">
        <v>110</v>
      </c>
      <c r="C11" s="42">
        <v>0.5</v>
      </c>
      <c r="F11" s="1">
        <v>3</v>
      </c>
      <c r="G11" s="8">
        <f t="shared" ref="G11:G18" si="1">$C$8*G10</f>
        <v>16</v>
      </c>
      <c r="I11" s="10">
        <v>4000</v>
      </c>
      <c r="J11" s="8">
        <v>4.6020599999999998</v>
      </c>
      <c r="L11" s="1" t="s">
        <v>100</v>
      </c>
      <c r="M11" s="23">
        <v>2.9999999999999997E-4</v>
      </c>
      <c r="N11" s="8">
        <f t="shared" si="0"/>
        <v>5</v>
      </c>
    </row>
    <row r="12" spans="1:14" x14ac:dyDescent="0.3">
      <c r="B12" s="15" t="s">
        <v>111</v>
      </c>
      <c r="C12" s="9">
        <f>C10*C11</f>
        <v>2</v>
      </c>
      <c r="F12" s="1">
        <v>4</v>
      </c>
      <c r="G12" s="9">
        <f t="shared" si="1"/>
        <v>64</v>
      </c>
      <c r="I12" s="1" t="s">
        <v>107</v>
      </c>
      <c r="J12" s="1" t="s">
        <v>6</v>
      </c>
      <c r="L12" s="1" t="s">
        <v>99</v>
      </c>
      <c r="M12" s="23">
        <v>1.6999999999999999E-3</v>
      </c>
      <c r="N12" s="8">
        <f t="shared" si="0"/>
        <v>3</v>
      </c>
    </row>
    <row r="13" spans="1:14" x14ac:dyDescent="0.3">
      <c r="B13" s="15" t="s">
        <v>102</v>
      </c>
      <c r="C13" s="36">
        <f>I16*K16*C12</f>
        <v>23</v>
      </c>
      <c r="D13" s="16" t="s">
        <v>113</v>
      </c>
      <c r="F13" s="1">
        <v>5</v>
      </c>
      <c r="G13" s="9">
        <f t="shared" si="1"/>
        <v>256</v>
      </c>
      <c r="I13" s="23">
        <v>4</v>
      </c>
      <c r="J13" s="56">
        <v>2</v>
      </c>
      <c r="L13" s="1" t="s">
        <v>107</v>
      </c>
      <c r="M13" s="23">
        <v>127</v>
      </c>
      <c r="N13" s="8">
        <f t="shared" si="0"/>
        <v>1</v>
      </c>
    </row>
    <row r="14" spans="1:14" ht="15" thickBot="1" x14ac:dyDescent="0.35">
      <c r="B14" s="15" t="s">
        <v>112</v>
      </c>
      <c r="C14" s="9">
        <f>C13/8</f>
        <v>2.875</v>
      </c>
      <c r="D14" s="9">
        <f>C14/365</f>
        <v>7.8767123287671239E-3</v>
      </c>
      <c r="F14" s="1">
        <v>6</v>
      </c>
      <c r="G14" s="9">
        <f t="shared" si="1"/>
        <v>1024</v>
      </c>
    </row>
    <row r="15" spans="1:14" ht="15" thickBot="1" x14ac:dyDescent="0.35">
      <c r="B15" s="15" t="s">
        <v>104</v>
      </c>
      <c r="C15" s="45">
        <f>365/C14</f>
        <v>126.95652173913044</v>
      </c>
      <c r="D15" s="40" t="s">
        <v>66</v>
      </c>
      <c r="E15" s="41"/>
      <c r="F15" s="1">
        <v>7</v>
      </c>
      <c r="G15" s="9">
        <f t="shared" si="1"/>
        <v>4096</v>
      </c>
      <c r="I15" s="5" t="s">
        <v>106</v>
      </c>
      <c r="K15" s="5" t="s">
        <v>109</v>
      </c>
      <c r="M15" s="18" t="s">
        <v>167</v>
      </c>
    </row>
    <row r="16" spans="1:14" x14ac:dyDescent="0.3">
      <c r="B16" s="13" t="s">
        <v>105</v>
      </c>
      <c r="C16" s="44">
        <f>C15*5</f>
        <v>634.78260869565224</v>
      </c>
      <c r="D16" s="3" t="s">
        <v>114</v>
      </c>
      <c r="F16" s="1">
        <v>8</v>
      </c>
      <c r="G16" s="9">
        <f t="shared" si="1"/>
        <v>16384</v>
      </c>
      <c r="I16" s="8">
        <f>COUNTA(I19:I23,I26:I30,L26:L29,I33:I35,I38:I40,I43:I50,L19:L24,L31:L34,L36:L43)</f>
        <v>46</v>
      </c>
      <c r="K16" s="39">
        <v>0.25</v>
      </c>
      <c r="M16" s="8">
        <f>K16*60</f>
        <v>15</v>
      </c>
    </row>
    <row r="17" spans="2:19" x14ac:dyDescent="0.3">
      <c r="C17" s="17"/>
      <c r="F17" s="1">
        <v>9</v>
      </c>
      <c r="G17" s="9">
        <f t="shared" si="1"/>
        <v>65536</v>
      </c>
      <c r="K17" s="60" t="s">
        <v>169</v>
      </c>
    </row>
    <row r="18" spans="2:19" ht="15" thickBot="1" x14ac:dyDescent="0.35">
      <c r="C18" s="5" t="s">
        <v>160</v>
      </c>
      <c r="F18" s="1">
        <v>10</v>
      </c>
      <c r="G18" s="36">
        <f t="shared" si="1"/>
        <v>262144</v>
      </c>
      <c r="I18" s="5" t="s">
        <v>43</v>
      </c>
      <c r="L18" s="5" t="s">
        <v>27</v>
      </c>
      <c r="R18" s="12" t="s">
        <v>161</v>
      </c>
    </row>
    <row r="19" spans="2:19" x14ac:dyDescent="0.3">
      <c r="B19" s="12" t="s">
        <v>159</v>
      </c>
      <c r="D19" s="12" t="s">
        <v>72</v>
      </c>
      <c r="F19" s="47">
        <v>7.7201589999999998</v>
      </c>
      <c r="G19" s="48">
        <f>POWER(10,F19-1)</f>
        <v>5249996.3322566133</v>
      </c>
      <c r="I19" s="1" t="s">
        <v>14</v>
      </c>
      <c r="K19" s="13" t="s">
        <v>12</v>
      </c>
      <c r="L19" s="14" t="s">
        <v>28</v>
      </c>
      <c r="R19" s="12" t="s">
        <v>88</v>
      </c>
    </row>
    <row r="20" spans="2:19" x14ac:dyDescent="0.3">
      <c r="B20" s="1" t="s">
        <v>70</v>
      </c>
      <c r="D20" s="1" t="s">
        <v>75</v>
      </c>
      <c r="F20" s="52" t="s">
        <v>130</v>
      </c>
      <c r="G20" s="49">
        <f>POWER(C8,F19-2)</f>
        <v>2778.9381308854363</v>
      </c>
      <c r="I20" s="1" t="s">
        <v>18</v>
      </c>
      <c r="L20" s="14" t="s">
        <v>29</v>
      </c>
      <c r="R20" s="12" t="s">
        <v>89</v>
      </c>
    </row>
    <row r="21" spans="2:19" ht="15" thickBot="1" x14ac:dyDescent="0.35">
      <c r="B21" s="1" t="s">
        <v>71</v>
      </c>
      <c r="D21" s="1" t="s">
        <v>74</v>
      </c>
      <c r="E21" s="19"/>
      <c r="F21" s="50" t="s">
        <v>108</v>
      </c>
      <c r="G21" s="51">
        <f>G20/G19</f>
        <v>5.2932191853379093E-4</v>
      </c>
      <c r="I21" s="1" t="s">
        <v>17</v>
      </c>
      <c r="L21" s="14" t="s">
        <v>30</v>
      </c>
    </row>
    <row r="22" spans="2:19" x14ac:dyDescent="0.3">
      <c r="B22" s="1" t="s">
        <v>69</v>
      </c>
      <c r="D22" s="1" t="s">
        <v>73</v>
      </c>
      <c r="F22" s="16" t="s">
        <v>168</v>
      </c>
      <c r="I22" s="1" t="s">
        <v>15</v>
      </c>
      <c r="L22" s="14" t="s">
        <v>31</v>
      </c>
      <c r="R22" s="5" t="s">
        <v>118</v>
      </c>
    </row>
    <row r="23" spans="2:19" x14ac:dyDescent="0.3">
      <c r="D23" s="12" t="s">
        <v>126</v>
      </c>
      <c r="I23" s="1" t="s">
        <v>16</v>
      </c>
      <c r="L23" s="14" t="s">
        <v>32</v>
      </c>
      <c r="R23" s="1" t="s">
        <v>92</v>
      </c>
    </row>
    <row r="24" spans="2:19" x14ac:dyDescent="0.3">
      <c r="B24" s="1" t="s">
        <v>76</v>
      </c>
      <c r="D24" s="1" t="s">
        <v>74</v>
      </c>
      <c r="L24" s="14" t="s">
        <v>36</v>
      </c>
      <c r="R24" s="1" t="s">
        <v>90</v>
      </c>
    </row>
    <row r="25" spans="2:19" x14ac:dyDescent="0.3">
      <c r="D25" s="6" t="s">
        <v>77</v>
      </c>
      <c r="I25" s="5" t="s">
        <v>44</v>
      </c>
      <c r="R25" s="1" t="s">
        <v>119</v>
      </c>
    </row>
    <row r="26" spans="2:19" x14ac:dyDescent="0.3">
      <c r="D26" s="1" t="s">
        <v>127</v>
      </c>
      <c r="I26" s="1" t="s">
        <v>19</v>
      </c>
      <c r="K26" s="13" t="s">
        <v>13</v>
      </c>
      <c r="L26" s="14" t="s">
        <v>37</v>
      </c>
      <c r="R26" s="1" t="s">
        <v>120</v>
      </c>
    </row>
    <row r="27" spans="2:19" x14ac:dyDescent="0.3">
      <c r="D27" s="1" t="s">
        <v>128</v>
      </c>
      <c r="I27" s="1" t="s">
        <v>20</v>
      </c>
      <c r="L27" s="14" t="s">
        <v>33</v>
      </c>
      <c r="R27" s="1" t="s">
        <v>91</v>
      </c>
    </row>
    <row r="28" spans="2:19" x14ac:dyDescent="0.3">
      <c r="D28" s="1" t="s">
        <v>170</v>
      </c>
      <c r="I28" s="1" t="s">
        <v>21</v>
      </c>
      <c r="L28" s="14" t="s">
        <v>34</v>
      </c>
      <c r="R28" s="26" t="s">
        <v>121</v>
      </c>
    </row>
    <row r="29" spans="2:19" x14ac:dyDescent="0.3">
      <c r="I29" s="1" t="s">
        <v>22</v>
      </c>
      <c r="L29" s="14" t="s">
        <v>35</v>
      </c>
    </row>
    <row r="30" spans="2:19" x14ac:dyDescent="0.3">
      <c r="C30" s="20" t="s">
        <v>85</v>
      </c>
      <c r="I30" s="1" t="s">
        <v>65</v>
      </c>
      <c r="R30" s="1" t="s">
        <v>93</v>
      </c>
    </row>
    <row r="31" spans="2:19" x14ac:dyDescent="0.3">
      <c r="C31" s="25" t="s">
        <v>171</v>
      </c>
      <c r="K31" s="13" t="s">
        <v>42</v>
      </c>
      <c r="L31" s="14" t="s">
        <v>38</v>
      </c>
      <c r="R31" s="27"/>
    </row>
    <row r="32" spans="2:19" x14ac:dyDescent="0.3">
      <c r="I32" s="5" t="s">
        <v>23</v>
      </c>
      <c r="L32" s="14" t="s">
        <v>39</v>
      </c>
      <c r="Q32" s="28"/>
      <c r="R32" s="28"/>
      <c r="S32" s="28"/>
    </row>
    <row r="33" spans="3:25" x14ac:dyDescent="0.3">
      <c r="C33" s="20" t="s">
        <v>172</v>
      </c>
      <c r="I33" s="1" t="s">
        <v>24</v>
      </c>
      <c r="L33" s="14" t="s">
        <v>40</v>
      </c>
      <c r="P33" s="29"/>
      <c r="Q33" s="29"/>
      <c r="R33" s="29"/>
      <c r="S33" s="29"/>
      <c r="T33" s="29"/>
    </row>
    <row r="34" spans="3:25" x14ac:dyDescent="0.3">
      <c r="C34" s="21" t="s">
        <v>78</v>
      </c>
      <c r="I34" s="1" t="s">
        <v>25</v>
      </c>
      <c r="L34" s="14" t="s">
        <v>41</v>
      </c>
      <c r="O34" s="30"/>
      <c r="P34" s="30"/>
      <c r="Q34" s="30"/>
      <c r="R34" s="30"/>
      <c r="S34" s="30"/>
      <c r="T34" s="30"/>
      <c r="U34" s="30"/>
    </row>
    <row r="35" spans="3:25" x14ac:dyDescent="0.3">
      <c r="C35" s="22" t="s">
        <v>82</v>
      </c>
      <c r="I35" s="1" t="s">
        <v>26</v>
      </c>
    </row>
    <row r="36" spans="3:25" x14ac:dyDescent="0.3">
      <c r="C36" s="22" t="s">
        <v>156</v>
      </c>
      <c r="K36" s="13" t="s">
        <v>49</v>
      </c>
      <c r="L36" s="14" t="s">
        <v>51</v>
      </c>
      <c r="T36" s="1" t="s">
        <v>94</v>
      </c>
    </row>
    <row r="37" spans="3:25" x14ac:dyDescent="0.3">
      <c r="C37" s="22" t="s">
        <v>80</v>
      </c>
      <c r="I37" s="5" t="s">
        <v>45</v>
      </c>
      <c r="L37" s="14" t="s">
        <v>50</v>
      </c>
    </row>
    <row r="38" spans="3:25" x14ac:dyDescent="0.3">
      <c r="C38" s="22" t="s">
        <v>83</v>
      </c>
      <c r="I38" s="1" t="s">
        <v>46</v>
      </c>
      <c r="L38" s="14" t="s">
        <v>52</v>
      </c>
      <c r="R38" s="32"/>
      <c r="S38" s="31"/>
      <c r="T38" s="31"/>
      <c r="U38" s="31"/>
      <c r="V38" s="33"/>
    </row>
    <row r="39" spans="3:25" x14ac:dyDescent="0.3">
      <c r="C39" s="21" t="s">
        <v>79</v>
      </c>
      <c r="I39" s="1" t="s">
        <v>47</v>
      </c>
      <c r="L39" s="14" t="s">
        <v>53</v>
      </c>
      <c r="P39" s="35"/>
      <c r="Q39" s="31"/>
      <c r="R39" s="33"/>
      <c r="V39" s="35"/>
      <c r="W39" s="31"/>
      <c r="X39" s="34"/>
    </row>
    <row r="40" spans="3:25" x14ac:dyDescent="0.3">
      <c r="C40" s="22" t="s">
        <v>81</v>
      </c>
      <c r="I40" s="1" t="s">
        <v>48</v>
      </c>
      <c r="L40" s="14" t="s">
        <v>55</v>
      </c>
      <c r="O40" s="35"/>
      <c r="P40" s="34"/>
      <c r="R40" s="35"/>
      <c r="S40" s="34"/>
      <c r="U40" s="35"/>
      <c r="V40" s="34"/>
      <c r="X40" s="35"/>
      <c r="Y40" s="34"/>
    </row>
    <row r="41" spans="3:25" x14ac:dyDescent="0.3">
      <c r="C41" s="22" t="s">
        <v>84</v>
      </c>
      <c r="L41" s="14" t="s">
        <v>58</v>
      </c>
    </row>
    <row r="42" spans="3:25" x14ac:dyDescent="0.3">
      <c r="C42" s="22" t="s">
        <v>157</v>
      </c>
      <c r="I42" s="5" t="s">
        <v>63</v>
      </c>
      <c r="L42" s="14" t="s">
        <v>59</v>
      </c>
    </row>
    <row r="43" spans="3:25" x14ac:dyDescent="0.3">
      <c r="C43" s="22" t="s">
        <v>129</v>
      </c>
      <c r="I43" s="14" t="s">
        <v>54</v>
      </c>
      <c r="L43" s="14" t="s">
        <v>67</v>
      </c>
      <c r="S43" s="5" t="s">
        <v>146</v>
      </c>
      <c r="W43" s="18" t="s">
        <v>131</v>
      </c>
    </row>
    <row r="44" spans="3:25" x14ac:dyDescent="0.3">
      <c r="C44" s="22" t="s">
        <v>158</v>
      </c>
      <c r="I44" s="14" t="s">
        <v>68</v>
      </c>
      <c r="R44" s="55"/>
      <c r="S44" s="7" t="s">
        <v>136</v>
      </c>
      <c r="T44" s="55"/>
      <c r="W44" s="5" t="s">
        <v>6</v>
      </c>
      <c r="X44" s="16" t="s">
        <v>135</v>
      </c>
    </row>
    <row r="45" spans="3:25" x14ac:dyDescent="0.3">
      <c r="I45" s="14" t="s">
        <v>56</v>
      </c>
      <c r="R45" s="15" t="s">
        <v>178</v>
      </c>
      <c r="S45" s="5" t="s">
        <v>6</v>
      </c>
      <c r="T45" s="16" t="s">
        <v>135</v>
      </c>
      <c r="W45" s="1" t="s">
        <v>132</v>
      </c>
      <c r="X45" s="53">
        <v>1</v>
      </c>
    </row>
    <row r="46" spans="3:25" x14ac:dyDescent="0.3">
      <c r="C46" s="20" t="s">
        <v>174</v>
      </c>
      <c r="I46" s="14" t="s">
        <v>57</v>
      </c>
      <c r="R46" s="37" t="s">
        <v>137</v>
      </c>
      <c r="S46" s="7">
        <v>1</v>
      </c>
      <c r="T46" s="42">
        <v>0.9</v>
      </c>
      <c r="W46" s="1" t="s">
        <v>133</v>
      </c>
      <c r="X46" s="53">
        <v>0.98</v>
      </c>
    </row>
    <row r="47" spans="3:25" x14ac:dyDescent="0.3">
      <c r="C47" s="22" t="s">
        <v>115</v>
      </c>
      <c r="I47" s="14" t="s">
        <v>60</v>
      </c>
      <c r="R47" s="37" t="s">
        <v>139</v>
      </c>
      <c r="S47" s="7">
        <v>2</v>
      </c>
      <c r="T47" s="54">
        <f t="shared" ref="T47:T53" si="2">T46*(1-$T$56)</f>
        <v>0.81</v>
      </c>
      <c r="W47" s="1" t="s">
        <v>134</v>
      </c>
      <c r="X47" s="53">
        <v>0.9</v>
      </c>
    </row>
    <row r="48" spans="3:25" x14ac:dyDescent="0.3">
      <c r="C48" s="22" t="s">
        <v>116</v>
      </c>
      <c r="I48" s="14" t="s">
        <v>61</v>
      </c>
      <c r="R48" s="37" t="s">
        <v>138</v>
      </c>
      <c r="S48" s="7">
        <v>3</v>
      </c>
      <c r="T48" s="54">
        <f t="shared" si="2"/>
        <v>0.72900000000000009</v>
      </c>
      <c r="W48" s="37" t="s">
        <v>184</v>
      </c>
      <c r="X48" s="53">
        <v>0.99</v>
      </c>
    </row>
    <row r="49" spans="3:25" x14ac:dyDescent="0.3">
      <c r="C49" s="22" t="s">
        <v>173</v>
      </c>
      <c r="I49" s="14" t="s">
        <v>62</v>
      </c>
      <c r="R49" s="37" t="s">
        <v>43</v>
      </c>
      <c r="S49" s="7">
        <v>4</v>
      </c>
      <c r="T49" s="54">
        <f t="shared" si="2"/>
        <v>0.65610000000000013</v>
      </c>
      <c r="V49" s="59" t="s">
        <v>183</v>
      </c>
    </row>
    <row r="50" spans="3:25" x14ac:dyDescent="0.3">
      <c r="I50" s="14" t="s">
        <v>64</v>
      </c>
      <c r="R50" s="37" t="s">
        <v>140</v>
      </c>
      <c r="S50" s="7">
        <v>5</v>
      </c>
      <c r="T50" s="54">
        <f t="shared" si="2"/>
        <v>0.59049000000000018</v>
      </c>
      <c r="W50" s="37"/>
    </row>
    <row r="51" spans="3:25" x14ac:dyDescent="0.3">
      <c r="R51" s="37" t="s">
        <v>141</v>
      </c>
      <c r="S51" s="7">
        <v>6</v>
      </c>
      <c r="T51" s="54">
        <f t="shared" si="2"/>
        <v>0.53144100000000016</v>
      </c>
    </row>
    <row r="52" spans="3:25" x14ac:dyDescent="0.3">
      <c r="K52" s="5" t="s">
        <v>164</v>
      </c>
      <c r="R52" s="37" t="s">
        <v>142</v>
      </c>
      <c r="S52" s="7">
        <v>7</v>
      </c>
      <c r="T52" s="54">
        <f t="shared" si="2"/>
        <v>0.47829690000000014</v>
      </c>
      <c r="Y52" s="5" t="s">
        <v>150</v>
      </c>
    </row>
    <row r="53" spans="3:25" x14ac:dyDescent="0.3">
      <c r="K53" s="1" t="s">
        <v>122</v>
      </c>
      <c r="R53" s="37" t="s">
        <v>143</v>
      </c>
      <c r="S53" s="7">
        <v>8</v>
      </c>
      <c r="T53" s="54">
        <f t="shared" si="2"/>
        <v>0.43046721000000016</v>
      </c>
      <c r="Y53" s="1" t="s">
        <v>151</v>
      </c>
    </row>
    <row r="54" spans="3:25" x14ac:dyDescent="0.3">
      <c r="K54" s="1" t="s">
        <v>165</v>
      </c>
      <c r="Y54" s="1" t="s">
        <v>152</v>
      </c>
    </row>
    <row r="55" spans="3:25" x14ac:dyDescent="0.3">
      <c r="K55" s="46" t="s">
        <v>175</v>
      </c>
      <c r="S55" s="37" t="s">
        <v>144</v>
      </c>
      <c r="T55" s="57">
        <f>T50*T51*T52*T53</f>
        <v>6.4610818892266803E-2</v>
      </c>
      <c r="Y55" s="1" t="s">
        <v>162</v>
      </c>
    </row>
    <row r="56" spans="3:25" x14ac:dyDescent="0.3">
      <c r="K56" s="46" t="s">
        <v>154</v>
      </c>
      <c r="S56" s="37" t="s">
        <v>145</v>
      </c>
      <c r="T56" s="58">
        <v>0.1</v>
      </c>
      <c r="Y56" s="1" t="s">
        <v>153</v>
      </c>
    </row>
    <row r="57" spans="3:25" x14ac:dyDescent="0.3">
      <c r="K57" s="46" t="s">
        <v>155</v>
      </c>
      <c r="Y57" s="25" t="s">
        <v>180</v>
      </c>
    </row>
    <row r="58" spans="3:25" x14ac:dyDescent="0.3">
      <c r="K58" s="46" t="s">
        <v>176</v>
      </c>
      <c r="S58" s="12" t="s">
        <v>179</v>
      </c>
      <c r="Y58" s="25" t="s">
        <v>181</v>
      </c>
    </row>
    <row r="59" spans="3:25" x14ac:dyDescent="0.3">
      <c r="K59" s="46" t="s">
        <v>123</v>
      </c>
      <c r="S59" s="46" t="s">
        <v>147</v>
      </c>
      <c r="Y59" s="25" t="s">
        <v>182</v>
      </c>
    </row>
    <row r="60" spans="3:25" x14ac:dyDescent="0.3">
      <c r="S60" s="46" t="s">
        <v>148</v>
      </c>
    </row>
    <row r="61" spans="3:25" x14ac:dyDescent="0.3">
      <c r="K61" s="25" t="s">
        <v>177</v>
      </c>
      <c r="S61" s="46" t="s">
        <v>149</v>
      </c>
    </row>
    <row r="62" spans="3:25" x14ac:dyDescent="0.3">
      <c r="K62" s="20" t="s">
        <v>124</v>
      </c>
    </row>
    <row r="63" spans="3:25" x14ac:dyDescent="0.3">
      <c r="K63" s="20" t="s">
        <v>125</v>
      </c>
    </row>
    <row r="64" spans="3:25" x14ac:dyDescent="0.3">
      <c r="K64" s="20" t="s">
        <v>166</v>
      </c>
    </row>
  </sheetData>
  <sortState xmlns:xlrd2="http://schemas.microsoft.com/office/spreadsheetml/2017/richdata2" ref="C35:C44">
    <sortCondition ref="C34:C44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Patterson</dc:creator>
  <cp:lastModifiedBy>William Patterson</cp:lastModifiedBy>
  <dcterms:created xsi:type="dcterms:W3CDTF">2025-12-25T21:16:45Z</dcterms:created>
  <dcterms:modified xsi:type="dcterms:W3CDTF">2026-01-17T16:48:54Z</dcterms:modified>
</cp:coreProperties>
</file>