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tercomputer 2018F12\Christian Ministry\End Times Transitions\"/>
    </mc:Choice>
  </mc:AlternateContent>
  <xr:revisionPtr revIDLastSave="0" documentId="13_ncr:1_{1698FDC3-E3E5-424B-963C-98235D23330E}" xr6:coauthVersionLast="47" xr6:coauthVersionMax="47" xr10:uidLastSave="{00000000-0000-0000-0000-000000000000}"/>
  <bookViews>
    <workbookView xWindow="-108" yWindow="-108" windowWidth="23256" windowHeight="12456" xr2:uid="{9E7C039B-5A51-41EB-BFD4-069A2F8955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5" i="1" l="1"/>
  <c r="F69" i="1"/>
  <c r="I72" i="1"/>
  <c r="I67" i="1"/>
  <c r="D72" i="1"/>
  <c r="D77" i="1"/>
  <c r="D67" i="1"/>
  <c r="D62" i="1"/>
  <c r="B31" i="1"/>
  <c r="N6" i="1"/>
  <c r="N7" i="1" s="1"/>
  <c r="N8" i="1"/>
  <c r="O8" i="1" s="1"/>
  <c r="N11" i="1"/>
  <c r="O9" i="1"/>
  <c r="B26" i="1"/>
  <c r="B8" i="1"/>
  <c r="C8" i="1" s="1"/>
  <c r="N10" i="1" l="1"/>
  <c r="O10" i="1" s="1"/>
  <c r="F26" i="1" l="1"/>
  <c r="B11" i="1" l="1"/>
  <c r="F7" i="1" s="1"/>
  <c r="B6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24" i="1"/>
  <c r="C23" i="1"/>
  <c r="C22" i="1"/>
  <c r="C21" i="1"/>
  <c r="C20" i="1"/>
  <c r="C19" i="1"/>
  <c r="C18" i="1"/>
  <c r="C17" i="1"/>
  <c r="C16" i="1"/>
  <c r="C15" i="1"/>
  <c r="C14" i="1"/>
  <c r="C13" i="1"/>
  <c r="B28" i="1"/>
  <c r="C28" i="1" s="1"/>
  <c r="B9" i="1" l="1"/>
  <c r="C9" i="1" s="1"/>
  <c r="B7" i="1"/>
  <c r="B29" i="1"/>
  <c r="C29" i="1" s="1"/>
  <c r="C6" i="1"/>
  <c r="O6" i="1"/>
  <c r="O7" i="1" s="1"/>
  <c r="C7" i="1"/>
  <c r="B27" i="1"/>
  <c r="C27" i="1" s="1"/>
  <c r="B30" i="1"/>
  <c r="C30" i="1" s="1"/>
  <c r="B10" i="1"/>
  <c r="C10" i="1" s="1"/>
  <c r="C26" i="1"/>
</calcChain>
</file>

<file path=xl/sharedStrings.xml><?xml version="1.0" encoding="utf-8"?>
<sst xmlns="http://schemas.openxmlformats.org/spreadsheetml/2006/main" count="207" uniqueCount="158">
  <si>
    <t>Subjective Analysis of Tribulation Times</t>
  </si>
  <si>
    <t>Structuring Cause and Effect</t>
  </si>
  <si>
    <t>Evoking Individual Perspective</t>
  </si>
  <si>
    <t>Identifying Peaceful Change Pathways</t>
  </si>
  <si>
    <t>Global Environemntal Service</t>
  </si>
  <si>
    <t>"Preserving the Balance of Nature"</t>
  </si>
  <si>
    <t>William C. Patterson, Ph.D.</t>
  </si>
  <si>
    <t>I Will Never Leave You Nor Forsake You</t>
  </si>
  <si>
    <t>I Will Guide You With Mine Eye</t>
  </si>
  <si>
    <t>Now Abideth Faith Hipe and Love</t>
  </si>
  <si>
    <t>Joy Cometh In The Morning</t>
  </si>
  <si>
    <t>Scaling</t>
  </si>
  <si>
    <t>Very Low</t>
  </si>
  <si>
    <t>Low</t>
  </si>
  <si>
    <t>Moderate</t>
  </si>
  <si>
    <t>High</t>
  </si>
  <si>
    <t>Very High</t>
  </si>
  <si>
    <t>Not Applicable = 0</t>
  </si>
  <si>
    <t>Global Warming</t>
  </si>
  <si>
    <t>Storms</t>
  </si>
  <si>
    <t>Floods</t>
  </si>
  <si>
    <t>Wild Fires</t>
  </si>
  <si>
    <t>Drought</t>
  </si>
  <si>
    <t>Earthquakes</t>
  </si>
  <si>
    <t>Tornados</t>
  </si>
  <si>
    <t>Hurricanes</t>
  </si>
  <si>
    <t>Cost of Living</t>
  </si>
  <si>
    <t>War</t>
  </si>
  <si>
    <t>Disease</t>
  </si>
  <si>
    <t>Desertification</t>
  </si>
  <si>
    <t>Rating</t>
  </si>
  <si>
    <t>Average Score</t>
  </si>
  <si>
    <t>Weather Variability</t>
  </si>
  <si>
    <t>Sea Level Rise</t>
  </si>
  <si>
    <t>Wind</t>
  </si>
  <si>
    <t>Terrorism</t>
  </si>
  <si>
    <t>Divorce</t>
  </si>
  <si>
    <t>Dislocation</t>
  </si>
  <si>
    <t>Desperate Migration</t>
  </si>
  <si>
    <t>Unemployment</t>
  </si>
  <si>
    <t>Inflation</t>
  </si>
  <si>
    <t>Crime</t>
  </si>
  <si>
    <t>Recessions</t>
  </si>
  <si>
    <t>Depressions</t>
  </si>
  <si>
    <t>Homelessness</t>
  </si>
  <si>
    <t>Hunger</t>
  </si>
  <si>
    <t>Singles Living</t>
  </si>
  <si>
    <t>Environmental Instability</t>
  </si>
  <si>
    <t>Population Instability</t>
  </si>
  <si>
    <t>Great Tribulation Times Are Most Challenging to Man's Existence Ever</t>
  </si>
  <si>
    <t>Coeff of Variation (COV)</t>
  </si>
  <si>
    <t>Millennial Estate Living</t>
  </si>
  <si>
    <t>Vegetable Garden</t>
  </si>
  <si>
    <t>Fruit Garden</t>
  </si>
  <si>
    <t>Food Fish Aquarium</t>
  </si>
  <si>
    <t>Chicken Palace</t>
  </si>
  <si>
    <t>Cow Palace</t>
  </si>
  <si>
    <t>Solar Fence</t>
  </si>
  <si>
    <t>Wind Fence</t>
  </si>
  <si>
    <t>Wind Garden</t>
  </si>
  <si>
    <t>Leaf Garden</t>
  </si>
  <si>
    <t>Greenhouse Food Garden</t>
  </si>
  <si>
    <t>Family Self-Sufficiency</t>
  </si>
  <si>
    <t>Home Schooling</t>
  </si>
  <si>
    <t>Home-Centered Worship</t>
  </si>
  <si>
    <t>Home-Centered Health</t>
  </si>
  <si>
    <t>Home Waste Recycling</t>
  </si>
  <si>
    <t>Comment</t>
  </si>
  <si>
    <t>Chicken now leading meat for dining in US. Can be raised FREE on Millennial Estate</t>
  </si>
  <si>
    <t>Dairy cow or two furnish FREE milk and beef via Millennial Estate grazing</t>
  </si>
  <si>
    <t>Net delicious, nutritous Tilipia, Catfish, etc. in yard, right from aquarium "fish farm" sustained by family food scraps</t>
  </si>
  <si>
    <t>Apple, peach, cherry trees provide both sweet food and leaf fuel to warm the residence.</t>
  </si>
  <si>
    <t>Millennial Estates along the northern tier of US can add greenhouse amenity for year-round fresh produce</t>
  </si>
  <si>
    <t>Garden work and in-home physical fitness training facility keeps all family bodies healthy and looking great</t>
  </si>
  <si>
    <t>Christian family living brings no diseases, no injuries, no death</t>
  </si>
  <si>
    <t>Millennial Estate becomes the family worship center for day-by-day, moment-by-moment walk with the Lord</t>
  </si>
  <si>
    <t>Orchards and deciduous tree stands on the Millennial Estate furnish FREE leaves for combustion home heating</t>
  </si>
  <si>
    <t>Family is highest circle of love for mankind. Millennial Estate living keeps family safely in the great house of love for the rest of time.</t>
  </si>
  <si>
    <t>Millennial Estate affords unbroken bond of love between husband and wife 24/7</t>
  </si>
  <si>
    <t>Louvered solar fence around the Millennial Estate provides all the electrical energy you will ever need FREE every day</t>
  </si>
  <si>
    <t>Supplemental electrical energy from solar panel gardens can power all amenities and help neighbors in need</t>
  </si>
  <si>
    <t>Family Home</t>
  </si>
  <si>
    <t>Millennial Estate restores home ownership to Americans: pays for itsef in 5 years, populates non-urban America</t>
  </si>
  <si>
    <t>Millennia Estate obsoletes commuting. Live and work from home. Taxes abate. COL drops. QOL maximizes.</t>
  </si>
  <si>
    <t>Scientific gardening is 2.5X output of traditional food gardens</t>
  </si>
  <si>
    <t>Windier weather can be tamed by capturing wind power for free electricity</t>
  </si>
  <si>
    <t>Spacious yard restores privacy, allows many amenities for enabling family self-sufficiency</t>
  </si>
  <si>
    <t># Destabilizers</t>
  </si>
  <si>
    <t># Remedies</t>
  </si>
  <si>
    <t>Index of Positive Change</t>
  </si>
  <si>
    <t>Family Love</t>
  </si>
  <si>
    <t>Spacious Yard (3 Acres)</t>
  </si>
  <si>
    <t>Single-Story Home (3,000 SF)</t>
  </si>
  <si>
    <t>Home Family Vacations</t>
  </si>
  <si>
    <t>Spacious residence is heated and lit by FREE radiant sunshine, solar electric power, solar hot water collecters.</t>
  </si>
  <si>
    <t>Home Dining</t>
  </si>
  <si>
    <t>Garden dinig at home is FREE, reinforces family love. No pricey dining out or tips. Global Menu.</t>
  </si>
  <si>
    <t>Summer vacation for 3 months FREE at home pool. No life-risking travel, expensive hotels, pricey meals.</t>
  </si>
  <si>
    <t>As family self-sufficiency rises, tax-based government services phase out. God-care is FREE, uses no taxes.</t>
  </si>
  <si>
    <t>God made the land as free gift to His beloved children. Growth phase real estate charges will abate as His original Garden of Eden lifestyle spreads.</t>
  </si>
  <si>
    <t>Stability Probability</t>
  </si>
  <si>
    <t>Cumulative Probability</t>
  </si>
  <si>
    <t>Learn affordably at home from parents and internet education resources. No busing, no school taxes, no playground bullies, no massacres, no guns, no injuries in the "schol of love"</t>
  </si>
  <si>
    <t>Recycle yard waste and kitchen scraps safely, costlessly via automated composting. No municipal waste disposal cost.</t>
  </si>
  <si>
    <t>Marriage Love</t>
  </si>
  <si>
    <t>O Give Me A Home</t>
  </si>
  <si>
    <t>Home Is Where The Heart Is</t>
  </si>
  <si>
    <t>My Heart: Christ's Home</t>
  </si>
  <si>
    <t>There's No Place Like Home</t>
  </si>
  <si>
    <t>Love Is A Many Splendored Thing</t>
  </si>
  <si>
    <t>Be My Love</t>
  </si>
  <si>
    <t>Love Will Keep Us Together</t>
  </si>
  <si>
    <t>You Are So Beautiful To Me</t>
  </si>
  <si>
    <t>Millennial Estate Change Leverage</t>
  </si>
  <si>
    <t>Standard Deviation</t>
  </si>
  <si>
    <t>Neighbor Utility Clusters</t>
  </si>
  <si>
    <t>Link electricity  production among neighbors for failsafe  redundancy, eliminate expensive high tension towers/distribution (50% savings), market surplus at best national rate.</t>
  </si>
  <si>
    <t>Home Physical Fitness Training</t>
  </si>
  <si>
    <t>Swimming Pool</t>
  </si>
  <si>
    <t>Water vacation all summer right at home. Zero PPM, pure water by filtration. Swim lessons, life saving, SCUBA dive, water ballet, water reserve for drouts, fire-fighting, air-conditioning.</t>
  </si>
  <si>
    <t>Item #</t>
  </si>
  <si>
    <t>Linkage to Millennial Estate Item #</t>
  </si>
  <si>
    <t>Solar Electric/Hot Water Garden</t>
  </si>
  <si>
    <t>Millennial Estate Lifestyle Brings Greatest Relief From Great Tribulation</t>
  </si>
  <si>
    <t>Fulfills Promise of God for Peace on Earth, Good Will To Men</t>
  </si>
  <si>
    <t>Not a War to End the World. . . Change of Lifestyle and Infrastructure to Bring Heaven on Earth</t>
  </si>
  <si>
    <t>Composes as Micro Garden of Eden Spread World Around: Paradise for All</t>
  </si>
  <si>
    <t>To God Be The Glory</t>
  </si>
  <si>
    <t>Wood-Metal-Glass Workshop</t>
  </si>
  <si>
    <t>Innovation Laboratory</t>
  </si>
  <si>
    <t>Free Property</t>
  </si>
  <si>
    <t>Tax-Free Living</t>
  </si>
  <si>
    <t>American Car Museum</t>
  </si>
  <si>
    <t>God makes His people invention masters. Express divine creativity in a well-appointed Innovation Laboratory</t>
  </si>
  <si>
    <t>America was built with the most marvelous materials know to man. Preserve materials excellence via workshop on the premises.</t>
  </si>
  <si>
    <t>Electric Multicar Garage</t>
  </si>
  <si>
    <t>Small, low-maintenance electrics will meet the regional family transportation need from now on. Protect and charge multi-purpose  LEVs in a classy, glassy garage.</t>
  </si>
  <si>
    <t>Preserve ICE cars significant to family history (dating, commuting, marriage limo, prom, etc)</t>
  </si>
  <si>
    <t>1,2,3,4,5,6,7,8,9,10,11,12,13,14,15,16,17,18,19,20,21,22,23,24,25,26,27,28,29,30,31,32</t>
  </si>
  <si>
    <t>1,2,3,5,6,7,8,9,10,11,12,13,14,15,17,19,20,21,23,24,25,26,27,28,29,30,31,32</t>
  </si>
  <si>
    <t>Elder Neglect</t>
  </si>
  <si>
    <t>Home Inaffordability</t>
  </si>
  <si>
    <t>Marriage Avoidance</t>
  </si>
  <si>
    <t>Declining Quality of Life</t>
  </si>
  <si>
    <t>Senior Citizen Exploitation</t>
  </si>
  <si>
    <t>Work/Job/Career Inavailability</t>
  </si>
  <si>
    <t>Focus On Fundamentals</t>
  </si>
  <si>
    <t>Word,Earth, Son of Life</t>
  </si>
  <si>
    <t>Be A Living Masterpiece</t>
  </si>
  <si>
    <t>Environmental Tribulation</t>
  </si>
  <si>
    <t>Human Tribulation</t>
  </si>
  <si>
    <t>Destabilizers</t>
  </si>
  <si>
    <t>Severity</t>
  </si>
  <si>
    <t>Remedies</t>
  </si>
  <si>
    <t>Effectiveness</t>
  </si>
  <si>
    <t>Millennial Estate Lifestyle</t>
  </si>
  <si>
    <t>Change Leverage</t>
  </si>
  <si>
    <t>Causal Diagram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</si>
</sst>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7030A0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9"/>
      <name val="Aptos Narrow"/>
      <family val="2"/>
      <scheme val="minor"/>
    </font>
    <font>
      <b/>
      <i/>
      <sz val="11"/>
      <color rgb="FF7030A0"/>
      <name val="Aptos Narrow"/>
      <family val="2"/>
      <scheme val="minor"/>
    </font>
    <font>
      <b/>
      <sz val="11"/>
      <color rgb="FF9C0006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3">
    <xf numFmtId="0" fontId="0" fillId="0" borderId="0" xfId="0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5" fillId="4" borderId="0" xfId="0" applyFont="1" applyFill="1" applyAlignment="1">
      <alignment horizontal="center"/>
    </xf>
    <xf numFmtId="0" fontId="5" fillId="4" borderId="0" xfId="0" applyFont="1" applyFill="1"/>
    <xf numFmtId="0" fontId="5" fillId="5" borderId="0" xfId="0" applyFont="1" applyFill="1"/>
    <xf numFmtId="0" fontId="5" fillId="6" borderId="0" xfId="0" applyFont="1" applyFill="1"/>
    <xf numFmtId="0" fontId="5" fillId="7" borderId="0" xfId="0" applyFont="1" applyFill="1"/>
    <xf numFmtId="0" fontId="6" fillId="4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0" fillId="5" borderId="0" xfId="0" applyFill="1" applyAlignment="1">
      <alignment horizontal="right"/>
    </xf>
    <xf numFmtId="0" fontId="0" fillId="6" borderId="0" xfId="0" applyFill="1" applyAlignment="1">
      <alignment horizontal="right"/>
    </xf>
    <xf numFmtId="0" fontId="5" fillId="7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2" fillId="2" borderId="0" xfId="2" applyAlignment="1">
      <alignment horizontal="center"/>
    </xf>
    <xf numFmtId="0" fontId="7" fillId="0" borderId="0" xfId="0" applyFont="1" applyAlignment="1">
      <alignment horizontal="right"/>
    </xf>
    <xf numFmtId="164" fontId="3" fillId="3" borderId="0" xfId="3" applyNumberFormat="1" applyAlignment="1">
      <alignment horizontal="center"/>
    </xf>
    <xf numFmtId="2" fontId="3" fillId="3" borderId="0" xfId="3" applyNumberForma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7" borderId="0" xfId="0" applyFill="1" applyAlignment="1">
      <alignment horizontal="right"/>
    </xf>
    <xf numFmtId="0" fontId="8" fillId="7" borderId="0" xfId="0" applyFont="1" applyFill="1" applyAlignment="1">
      <alignment horizontal="right"/>
    </xf>
    <xf numFmtId="0" fontId="4" fillId="0" borderId="0" xfId="0" applyFont="1"/>
    <xf numFmtId="9" fontId="3" fillId="3" borderId="0" xfId="1" applyFont="1" applyFill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0" fontId="11" fillId="0" borderId="0" xfId="0" applyFont="1"/>
    <xf numFmtId="1" fontId="3" fillId="3" borderId="0" xfId="1" applyNumberFormat="1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3" fillId="4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4" fillId="4" borderId="0" xfId="0" applyFont="1" applyFill="1" applyAlignment="1">
      <alignment horizontal="center"/>
    </xf>
    <xf numFmtId="0" fontId="14" fillId="5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4" fillId="7" borderId="0" xfId="0" applyFont="1" applyFill="1" applyAlignment="1">
      <alignment horizontal="center"/>
    </xf>
    <xf numFmtId="0" fontId="14" fillId="5" borderId="0" xfId="0" applyFont="1" applyFill="1"/>
    <xf numFmtId="0" fontId="8" fillId="7" borderId="0" xfId="0" applyFont="1" applyFill="1" applyAlignment="1">
      <alignment horizontal="center"/>
    </xf>
    <xf numFmtId="0" fontId="5" fillId="4" borderId="0" xfId="0" applyFont="1" applyFill="1" applyAlignment="1">
      <alignment horizontal="right"/>
    </xf>
    <xf numFmtId="0" fontId="5" fillId="5" borderId="0" xfId="0" applyFont="1" applyFill="1" applyAlignment="1">
      <alignment horizontal="right"/>
    </xf>
    <xf numFmtId="0" fontId="5" fillId="6" borderId="0" xfId="0" applyFont="1" applyFill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0" fontId="15" fillId="0" borderId="0" xfId="0" applyFont="1"/>
    <xf numFmtId="0" fontId="16" fillId="4" borderId="0" xfId="0" applyFont="1" applyFill="1"/>
    <xf numFmtId="0" fontId="16" fillId="5" borderId="0" xfId="0" applyFont="1" applyFill="1"/>
    <xf numFmtId="0" fontId="16" fillId="6" borderId="0" xfId="0" applyFont="1" applyFill="1"/>
    <xf numFmtId="1" fontId="17" fillId="3" borderId="0" xfId="3" applyNumberFormat="1" applyFont="1" applyAlignment="1">
      <alignment horizontal="center"/>
    </xf>
    <xf numFmtId="0" fontId="17" fillId="3" borderId="0" xfId="3" applyFont="1" applyAlignment="1">
      <alignment horizontal="center"/>
    </xf>
    <xf numFmtId="0" fontId="17" fillId="3" borderId="0" xfId="3" applyFont="1"/>
    <xf numFmtId="9" fontId="3" fillId="3" borderId="0" xfId="3" applyNumberFormat="1" applyAlignment="1">
      <alignment horizontal="center"/>
    </xf>
    <xf numFmtId="9" fontId="17" fillId="3" borderId="0" xfId="3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18" fillId="0" borderId="0" xfId="0" applyFont="1" applyAlignment="1">
      <alignment horizontal="center"/>
    </xf>
  </cellXfs>
  <cellStyles count="4">
    <cellStyle name="Bad" xfId="3" builtinId="27"/>
    <cellStyle name="Good" xfId="2" builtinId="26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5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251460</xdr:colOff>
      <xdr:row>0</xdr:row>
      <xdr:rowOff>0</xdr:rowOff>
    </xdr:from>
    <xdr:to>
      <xdr:col>16</xdr:col>
      <xdr:colOff>266700</xdr:colOff>
      <xdr:row>4</xdr:row>
      <xdr:rowOff>4443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3CB0B5-835B-E63E-42E2-525DE5D42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9780" y="0"/>
          <a:ext cx="624840" cy="735963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26</xdr:col>
      <xdr:colOff>30480</xdr:colOff>
      <xdr:row>4</xdr:row>
      <xdr:rowOff>22861</xdr:rowOff>
    </xdr:from>
    <xdr:to>
      <xdr:col>29</xdr:col>
      <xdr:colOff>323211</xdr:colOff>
      <xdr:row>15</xdr:row>
      <xdr:rowOff>32535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F7B39EA-DE46-AB51-99DB-6A795F35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66080" y="754381"/>
          <a:ext cx="2121531" cy="202135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</xdr:row>
      <xdr:rowOff>174029</xdr:rowOff>
    </xdr:from>
    <xdr:to>
      <xdr:col>24</xdr:col>
      <xdr:colOff>419100</xdr:colOff>
      <xdr:row>11</xdr:row>
      <xdr:rowOff>163947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0038D19-BB00-59BE-556C-C2DF528C9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9560" y="722669"/>
          <a:ext cx="4686300" cy="1452958"/>
        </a:xfrm>
        <a:prstGeom prst="rect">
          <a:avLst/>
        </a:prstGeom>
      </xdr:spPr>
    </xdr:pic>
    <xdr:clientData/>
  </xdr:twoCellAnchor>
  <xdr:twoCellAnchor editAs="oneCell">
    <xdr:from>
      <xdr:col>9</xdr:col>
      <xdr:colOff>3015</xdr:colOff>
      <xdr:row>0</xdr:row>
      <xdr:rowOff>0</xdr:rowOff>
    </xdr:from>
    <xdr:to>
      <xdr:col>9</xdr:col>
      <xdr:colOff>556260</xdr:colOff>
      <xdr:row>3</xdr:row>
      <xdr:rowOff>7620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A319A23-7C4F-3081-0491-CB60BB52F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3117" b="94309" l="5586" r="96458">
                      <a14:foregroundMark x1="12262" y1="43902" x2="12262" y2="43902"/>
                      <a14:foregroundMark x1="10218" y1="51084" x2="10218" y2="51084"/>
                      <a14:foregroundMark x1="20981" y1="80352" x2="20981" y2="80352"/>
                      <a14:foregroundMark x1="30245" y1="77236" x2="30245" y2="77236"/>
                      <a14:foregroundMark x1="72343" y1="48780" x2="72343" y2="48780"/>
                      <a14:foregroundMark x1="76703" y1="29404" x2="76703" y2="29404"/>
                      <a14:foregroundMark x1="76975" y1="29133" x2="76975" y2="29133"/>
                      <a14:foregroundMark x1="73025" y1="24797" x2="73025" y2="24797"/>
                      <a14:foregroundMark x1="86921" y1="24255" x2="86921" y2="24255"/>
                      <a14:foregroundMark x1="58719" y1="10705" x2="58719" y2="10705"/>
                      <a14:foregroundMark x1="46185" y1="7588" x2="46185" y2="7588"/>
                      <a14:foregroundMark x1="46866" y1="7588" x2="46866" y2="7588"/>
                      <a14:foregroundMark x1="48638" y1="6098" x2="48638" y2="6098"/>
                      <a14:foregroundMark x1="49728" y1="5556" x2="49728" y2="5556"/>
                      <a14:foregroundMark x1="46185" y1="4607" x2="46185" y2="4607"/>
                      <a14:foregroundMark x1="40463" y1="6911" x2="40463" y2="6911"/>
                      <a14:foregroundMark x1="9946" y1="51491" x2="9946" y2="51491"/>
                      <a14:foregroundMark x1="16621" y1="67615" x2="16621" y2="67615"/>
                      <a14:foregroundMark x1="33106" y1="75203" x2="33106" y2="75203"/>
                      <a14:foregroundMark x1="37466" y1="88482" x2="37466" y2="88482"/>
                      <a14:foregroundMark x1="61308" y1="94444" x2="61308" y2="94444"/>
                      <a14:foregroundMark x1="93052" y1="64092" x2="93052" y2="64092"/>
                      <a14:foregroundMark x1="94414" y1="45935" x2="94414" y2="45935"/>
                      <a14:foregroundMark x1="5858" y1="42547" x2="5858" y2="42547"/>
                      <a14:foregroundMark x1="37466" y1="7859" x2="37466" y2="7859"/>
                      <a14:foregroundMark x1="42507" y1="9756" x2="42507" y2="9756"/>
                      <a14:foregroundMark x1="61717" y1="15312" x2="61717" y2="15312"/>
                      <a14:foregroundMark x1="56403" y1="10163" x2="56403" y2="10163"/>
                      <a14:foregroundMark x1="54087" y1="5827" x2="54087" y2="5827"/>
                      <a14:foregroundMark x1="96458" y1="43631" x2="96458" y2="43631"/>
                      <a14:foregroundMark x1="57221" y1="4065" x2="57221" y2="4065"/>
                      <a14:foregroundMark x1="43052" y1="8401" x2="43052" y2="8401"/>
                      <a14:foregroundMark x1="45640" y1="11247" x2="45640" y2="11247"/>
                      <a14:foregroundMark x1="46458" y1="9756" x2="46458" y2="9756"/>
                      <a14:foregroundMark x1="50954" y1="7859" x2="50954" y2="7859"/>
                      <a14:foregroundMark x1="55586" y1="9892" x2="55586" y2="9892"/>
                      <a14:foregroundMark x1="61989" y1="12737" x2="61989" y2="12737"/>
                      <a14:foregroundMark x1="35559" y1="7453" x2="35559" y2="7453"/>
                      <a14:foregroundMark x1="41553" y1="10976" x2="41553" y2="10976"/>
                      <a14:foregroundMark x1="48638" y1="4878" x2="48638" y2="4878"/>
                      <a14:foregroundMark x1="42098" y1="6369" x2="42098" y2="6369"/>
                      <a14:foregroundMark x1="44278" y1="7453" x2="44278" y2="7453"/>
                      <a14:foregroundMark x1="39237" y1="13008" x2="39237" y2="13008"/>
                      <a14:foregroundMark x1="40463" y1="14092" x2="40463" y2="14092"/>
                      <a14:foregroundMark x1="51499" y1="5420" x2="51499" y2="5420"/>
                      <a14:foregroundMark x1="53815" y1="9214" x2="53815" y2="9214"/>
                      <a14:foregroundMark x1="57902" y1="9214" x2="57902" y2="9214"/>
                      <a14:foregroundMark x1="59673" y1="10976" x2="59673" y2="10976"/>
                      <a14:foregroundMark x1="41281" y1="3794" x2="41281" y2="3794"/>
                      <a14:foregroundMark x1="44278" y1="3117" x2="44278" y2="3117"/>
                      <a14:foregroundMark x1="50545" y1="3117" x2="50545" y2="31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475" y="0"/>
          <a:ext cx="553245" cy="556260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167640</xdr:colOff>
      <xdr:row>0</xdr:row>
      <xdr:rowOff>15240</xdr:rowOff>
    </xdr:from>
    <xdr:to>
      <xdr:col>10</xdr:col>
      <xdr:colOff>579120</xdr:colOff>
      <xdr:row>2</xdr:row>
      <xdr:rowOff>161049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0E6E5C3-A4D0-2E20-8352-ADF436BB6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00900" y="15240"/>
          <a:ext cx="411480" cy="51156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7</xdr:col>
      <xdr:colOff>449581</xdr:colOff>
      <xdr:row>0</xdr:row>
      <xdr:rowOff>0</xdr:rowOff>
    </xdr:from>
    <xdr:to>
      <xdr:col>8</xdr:col>
      <xdr:colOff>232825</xdr:colOff>
      <xdr:row>3</xdr:row>
      <xdr:rowOff>7620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623B6709-D24C-A4B8-68C4-01C7E8544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0701" y="0"/>
          <a:ext cx="369984" cy="556260"/>
        </a:xfrm>
        <a:prstGeom prst="rect">
          <a:avLst/>
        </a:prstGeom>
      </xdr:spPr>
    </xdr:pic>
    <xdr:clientData/>
  </xdr:twoCellAnchor>
  <xdr:oneCellAnchor>
    <xdr:from>
      <xdr:col>21</xdr:col>
      <xdr:colOff>277423</xdr:colOff>
      <xdr:row>9</xdr:row>
      <xdr:rowOff>136943</xdr:rowOff>
    </xdr:from>
    <xdr:ext cx="2005485" cy="269304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6E372BEE-4942-A0A9-90B2-AAF739FCE08D}"/>
            </a:ext>
          </a:extLst>
        </xdr:cNvPr>
        <xdr:cNvSpPr/>
      </xdr:nvSpPr>
      <xdr:spPr>
        <a:xfrm>
          <a:off x="14435383" y="1782863"/>
          <a:ext cx="2005485" cy="269304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5600000"/>
            </a:lightRig>
          </a:scene3d>
          <a:sp3d extrusionH="57150" prstMaterial="softEdge">
            <a:bevelT w="25400" h="38100"/>
          </a:sp3d>
        </a:bodyPr>
        <a:lstStyle/>
        <a:p>
          <a:pPr algn="ctr"/>
          <a:r>
            <a:rPr lang="en-US" sz="1200" b="1" cap="none" spc="0">
              <a:ln/>
              <a:solidFill>
                <a:srgbClr val="7030A0"/>
              </a:solidFill>
              <a:effectLst/>
              <a:latin typeface="Times New Roman" panose="02020603050405020304" pitchFamily="18" charset="0"/>
              <a:cs typeface="Times New Roman" panose="02020603050405020304" pitchFamily="18" charset="0"/>
            </a:rPr>
            <a:t>Millennial Estate Residence</a:t>
          </a:r>
        </a:p>
      </xdr:txBody>
    </xdr:sp>
    <xdr:clientData/>
  </xdr:oneCellAnchor>
  <xdr:twoCellAnchor>
    <xdr:from>
      <xdr:col>2</xdr:col>
      <xdr:colOff>106680</xdr:colOff>
      <xdr:row>59</xdr:row>
      <xdr:rowOff>114300</xdr:rowOff>
    </xdr:from>
    <xdr:to>
      <xdr:col>4</xdr:col>
      <xdr:colOff>518160</xdr:colOff>
      <xdr:row>68</xdr:row>
      <xdr:rowOff>22860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BD95606C-2C72-B94F-DC8D-894CA11B85F7}"/>
            </a:ext>
          </a:extLst>
        </xdr:cNvPr>
        <xdr:cNvSpPr/>
      </xdr:nvSpPr>
      <xdr:spPr>
        <a:xfrm>
          <a:off x="2209800" y="10904220"/>
          <a:ext cx="1630680" cy="15544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441960</xdr:colOff>
      <xdr:row>68</xdr:row>
      <xdr:rowOff>137160</xdr:rowOff>
    </xdr:from>
    <xdr:to>
      <xdr:col>5</xdr:col>
      <xdr:colOff>99060</xdr:colOff>
      <xdr:row>79</xdr:row>
      <xdr:rowOff>45720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32383EA-1CD1-459F-B631-E82F0D37E307}"/>
            </a:ext>
          </a:extLst>
        </xdr:cNvPr>
        <xdr:cNvSpPr/>
      </xdr:nvSpPr>
      <xdr:spPr>
        <a:xfrm>
          <a:off x="1935480" y="12573000"/>
          <a:ext cx="2095500" cy="19202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289560</xdr:colOff>
      <xdr:row>62</xdr:row>
      <xdr:rowOff>83820</xdr:rowOff>
    </xdr:from>
    <xdr:to>
      <xdr:col>10</xdr:col>
      <xdr:colOff>243840</xdr:colOff>
      <xdr:row>75</xdr:row>
      <xdr:rowOff>91440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BAD21C98-4C72-4DE8-8921-26CBA7665B96}"/>
            </a:ext>
          </a:extLst>
        </xdr:cNvPr>
        <xdr:cNvSpPr/>
      </xdr:nvSpPr>
      <xdr:spPr>
        <a:xfrm>
          <a:off x="4831080" y="11422380"/>
          <a:ext cx="2446020" cy="238506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495744</xdr:colOff>
      <xdr:row>63</xdr:row>
      <xdr:rowOff>180437</xdr:rowOff>
    </xdr:from>
    <xdr:to>
      <xdr:col>6</xdr:col>
      <xdr:colOff>413356</xdr:colOff>
      <xdr:row>67</xdr:row>
      <xdr:rowOff>61541</xdr:rowOff>
    </xdr:to>
    <xdr:sp macro="" textlink="">
      <xdr:nvSpPr>
        <xdr:cNvPr id="12" name="Arrow: Right 11">
          <a:extLst>
            <a:ext uri="{FF2B5EF4-FFF2-40B4-BE49-F238E27FC236}">
              <a16:creationId xmlns:a16="http://schemas.microsoft.com/office/drawing/2014/main" id="{B646A8B9-48D7-1566-9F0E-4A5D88DE3312}"/>
            </a:ext>
          </a:extLst>
        </xdr:cNvPr>
        <xdr:cNvSpPr/>
      </xdr:nvSpPr>
      <xdr:spPr>
        <a:xfrm rot="1088902" flipH="1">
          <a:off x="3818064" y="11701877"/>
          <a:ext cx="1136812" cy="612624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36792</xdr:colOff>
      <xdr:row>69</xdr:row>
      <xdr:rowOff>158942</xdr:rowOff>
    </xdr:from>
    <xdr:to>
      <xdr:col>6</xdr:col>
      <xdr:colOff>346147</xdr:colOff>
      <xdr:row>73</xdr:row>
      <xdr:rowOff>4038</xdr:rowOff>
    </xdr:to>
    <xdr:sp macro="" textlink="">
      <xdr:nvSpPr>
        <xdr:cNvPr id="13" name="Arrow: Right 12">
          <a:extLst>
            <a:ext uri="{FF2B5EF4-FFF2-40B4-BE49-F238E27FC236}">
              <a16:creationId xmlns:a16="http://schemas.microsoft.com/office/drawing/2014/main" id="{0FCBAC45-11D5-47FD-BE86-2BC37B52E32B}"/>
            </a:ext>
          </a:extLst>
        </xdr:cNvPr>
        <xdr:cNvSpPr/>
      </xdr:nvSpPr>
      <xdr:spPr>
        <a:xfrm rot="20512371" flipH="1">
          <a:off x="3968712" y="12777662"/>
          <a:ext cx="918955" cy="576616"/>
        </a:xfrm>
        <a:prstGeom prst="rightArrow">
          <a:avLst/>
        </a:prstGeom>
        <a:solidFill>
          <a:srgbClr val="92D05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213360</xdr:colOff>
      <xdr:row>4</xdr:row>
      <xdr:rowOff>87711</xdr:rowOff>
    </xdr:from>
    <xdr:to>
      <xdr:col>11</xdr:col>
      <xdr:colOff>157335</xdr:colOff>
      <xdr:row>11</xdr:row>
      <xdr:rowOff>10063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E118D9C2-85BA-E2F1-D3EE-3940683C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4480" y="819231"/>
          <a:ext cx="2511915" cy="1202512"/>
        </a:xfrm>
        <a:prstGeom prst="rect">
          <a:avLst/>
        </a:prstGeom>
      </xdr:spPr>
    </xdr:pic>
    <xdr:clientData/>
  </xdr:twoCellAnchor>
  <xdr:twoCellAnchor editAs="oneCell">
    <xdr:from>
      <xdr:col>7</xdr:col>
      <xdr:colOff>182880</xdr:colOff>
      <xdr:row>24</xdr:row>
      <xdr:rowOff>87855</xdr:rowOff>
    </xdr:from>
    <xdr:to>
      <xdr:col>10</xdr:col>
      <xdr:colOff>257918</xdr:colOff>
      <xdr:row>31</xdr:row>
      <xdr:rowOff>131154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2E448979-FC66-9AE8-0250-F7D8D2676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0" y="4476975"/>
          <a:ext cx="1957178" cy="13234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B0AC1-74B7-418E-8587-48E3772B504B}">
  <dimension ref="A1:AD79"/>
  <sheetViews>
    <sheetView tabSelected="1" workbookViewId="0">
      <selection activeCell="Q7" sqref="Q7"/>
    </sheetView>
  </sheetViews>
  <sheetFormatPr defaultRowHeight="14.4" x14ac:dyDescent="0.3"/>
  <cols>
    <col min="1" max="1" width="21.77734375" customWidth="1"/>
    <col min="8" max="8" width="8.5546875" customWidth="1"/>
    <col min="10" max="11" width="10" customWidth="1"/>
    <col min="13" max="13" width="27.44140625" customWidth="1"/>
  </cols>
  <sheetData>
    <row r="1" spans="1:30" x14ac:dyDescent="0.3">
      <c r="A1" s="6" t="s">
        <v>0</v>
      </c>
      <c r="B1" s="1"/>
      <c r="C1" s="1"/>
      <c r="D1" s="1"/>
      <c r="E1" s="5" t="s">
        <v>11</v>
      </c>
      <c r="F1" s="5"/>
      <c r="G1" s="1"/>
      <c r="H1" s="1"/>
      <c r="I1" s="1"/>
      <c r="J1" s="1"/>
      <c r="K1" s="1"/>
      <c r="L1" s="53" t="s">
        <v>146</v>
      </c>
      <c r="M1" s="1"/>
      <c r="N1" s="47"/>
      <c r="O1" s="47" t="s">
        <v>6</v>
      </c>
      <c r="P1" s="1"/>
      <c r="Q1" s="1"/>
      <c r="R1" s="10"/>
      <c r="S1" s="10" t="s">
        <v>7</v>
      </c>
      <c r="T1" s="1"/>
      <c r="U1" s="1"/>
      <c r="V1" s="1"/>
      <c r="W1" s="1"/>
      <c r="X1" s="41" t="s">
        <v>108</v>
      </c>
      <c r="Y1" s="1"/>
      <c r="Z1" s="39"/>
      <c r="AA1" s="1"/>
      <c r="AB1" s="41" t="s">
        <v>109</v>
      </c>
      <c r="AC1" s="1"/>
      <c r="AD1" s="1"/>
    </row>
    <row r="2" spans="1:30" x14ac:dyDescent="0.3">
      <c r="A2" s="7" t="s">
        <v>1</v>
      </c>
      <c r="B2" s="2"/>
      <c r="C2" s="17" t="s">
        <v>12</v>
      </c>
      <c r="D2" s="17" t="s">
        <v>13</v>
      </c>
      <c r="E2" s="17" t="s">
        <v>14</v>
      </c>
      <c r="F2" s="17" t="s">
        <v>15</v>
      </c>
      <c r="G2" s="17" t="s">
        <v>16</v>
      </c>
      <c r="H2" s="17"/>
      <c r="I2" s="17"/>
      <c r="J2" s="2"/>
      <c r="K2" s="2"/>
      <c r="L2" s="54" t="s">
        <v>147</v>
      </c>
      <c r="M2" s="2"/>
      <c r="N2" s="14"/>
      <c r="O2" s="48" t="s">
        <v>4</v>
      </c>
      <c r="P2" s="2"/>
      <c r="Q2" s="2"/>
      <c r="R2" s="11"/>
      <c r="S2" s="11" t="s">
        <v>8</v>
      </c>
      <c r="T2" s="2"/>
      <c r="U2" s="2"/>
      <c r="V2" s="2"/>
      <c r="W2" s="2"/>
      <c r="X2" s="42" t="s">
        <v>105</v>
      </c>
      <c r="Y2" s="2"/>
      <c r="Z2" s="17"/>
      <c r="AA2" s="2"/>
      <c r="AB2" s="45" t="s">
        <v>110</v>
      </c>
      <c r="AC2" s="2"/>
      <c r="AD2" s="2"/>
    </row>
    <row r="3" spans="1:30" x14ac:dyDescent="0.3">
      <c r="A3" s="8" t="s">
        <v>2</v>
      </c>
      <c r="B3" s="3"/>
      <c r="C3" s="18">
        <v>1</v>
      </c>
      <c r="D3" s="18">
        <v>2</v>
      </c>
      <c r="E3" s="18">
        <v>3</v>
      </c>
      <c r="F3" s="18">
        <v>4</v>
      </c>
      <c r="G3" s="18">
        <v>5</v>
      </c>
      <c r="H3" s="18"/>
      <c r="I3" s="18"/>
      <c r="J3" s="3"/>
      <c r="K3" s="3"/>
      <c r="L3" s="55" t="s">
        <v>148</v>
      </c>
      <c r="M3" s="3"/>
      <c r="N3" s="15"/>
      <c r="O3" s="49" t="s">
        <v>5</v>
      </c>
      <c r="P3" s="3"/>
      <c r="Q3" s="3"/>
      <c r="R3" s="12"/>
      <c r="S3" s="12" t="s">
        <v>9</v>
      </c>
      <c r="T3" s="3"/>
      <c r="U3" s="3"/>
      <c r="V3" s="3"/>
      <c r="W3" s="3"/>
      <c r="X3" s="43" t="s">
        <v>106</v>
      </c>
      <c r="Y3" s="3"/>
      <c r="Z3" s="18"/>
      <c r="AA3" s="3"/>
      <c r="AB3" s="43" t="s">
        <v>111</v>
      </c>
      <c r="AC3" s="3"/>
      <c r="AD3" s="3"/>
    </row>
    <row r="4" spans="1:30" x14ac:dyDescent="0.3">
      <c r="A4" s="9" t="s">
        <v>3</v>
      </c>
      <c r="B4" s="4"/>
      <c r="C4" s="4"/>
      <c r="D4" s="4"/>
      <c r="E4" s="16" t="s">
        <v>17</v>
      </c>
      <c r="F4" s="16"/>
      <c r="G4" s="16"/>
      <c r="H4" s="4"/>
      <c r="I4" s="4"/>
      <c r="J4" s="46" t="s">
        <v>49</v>
      </c>
      <c r="K4" s="46"/>
      <c r="L4" s="4"/>
      <c r="M4" s="4"/>
      <c r="N4" s="28"/>
      <c r="O4" s="29"/>
      <c r="P4" s="4"/>
      <c r="Q4" s="4"/>
      <c r="R4" s="13"/>
      <c r="S4" s="13" t="s">
        <v>10</v>
      </c>
      <c r="T4" s="4"/>
      <c r="U4" s="4"/>
      <c r="V4" s="4"/>
      <c r="W4" s="4"/>
      <c r="X4" s="44" t="s">
        <v>107</v>
      </c>
      <c r="Y4" s="4"/>
      <c r="Z4" s="16"/>
      <c r="AA4" s="4"/>
      <c r="AB4" s="44" t="s">
        <v>112</v>
      </c>
      <c r="AC4" s="4"/>
      <c r="AD4" s="4"/>
    </row>
    <row r="6" spans="1:30" x14ac:dyDescent="0.3">
      <c r="A6" s="23" t="s">
        <v>31</v>
      </c>
      <c r="B6" s="25">
        <f>AVERAGE(B13:B24)</f>
        <v>4.666666666666667</v>
      </c>
      <c r="C6" s="26" t="str">
        <f>IF(B6&lt;0.5,"N/A",IF(B6&lt;1.5,"Very Low",IF(B6&lt;2.5,"Low",IF(B6&lt;3.5,"Moderate",IF(B6&lt;4.5,"High","Very High")))))</f>
        <v>Very High</v>
      </c>
      <c r="F6" s="37" t="s">
        <v>113</v>
      </c>
      <c r="M6" s="23" t="s">
        <v>31</v>
      </c>
      <c r="N6" s="25">
        <f>AVERAGE(N13:N40)</f>
        <v>5</v>
      </c>
      <c r="O6" s="26" t="str">
        <f>IF(N6&lt;0.5,"N/A",IF(N6&lt;1.5,"Very Low",IF(N6&lt;2.5,"Low",IF(N6&lt;3.5,"Moderate",IF(N6&lt;4.5,"High","Very High")))))</f>
        <v>Very High</v>
      </c>
    </row>
    <row r="7" spans="1:30" x14ac:dyDescent="0.3">
      <c r="A7" s="23" t="s">
        <v>89</v>
      </c>
      <c r="B7" s="31">
        <f>N6/B6</f>
        <v>1.0714285714285714</v>
      </c>
      <c r="C7" s="26" t="str">
        <f>IF(B7&gt;1,"Favorable", "Less Favorable")</f>
        <v>Favorable</v>
      </c>
      <c r="F7" s="31">
        <f>N11/B11</f>
        <v>2.3333333333333335</v>
      </c>
      <c r="M7" s="23" t="s">
        <v>100</v>
      </c>
      <c r="N7" s="25">
        <f>N6/5</f>
        <v>1</v>
      </c>
      <c r="O7" s="26" t="str">
        <f>O6</f>
        <v>Very High</v>
      </c>
    </row>
    <row r="8" spans="1:30" x14ac:dyDescent="0.3">
      <c r="A8" s="23" t="s">
        <v>114</v>
      </c>
      <c r="B8" s="25">
        <f>STDEVA(B13:B24)</f>
        <v>0.49236596391733267</v>
      </c>
      <c r="C8" s="27" t="str">
        <f>IF(B8&gt;1,"Environment Assessment Varies","Consistent Environmental Assessment")</f>
        <v>Consistent Environmental Assessment</v>
      </c>
      <c r="M8" s="23" t="s">
        <v>114</v>
      </c>
      <c r="N8" s="25">
        <f>STDEVA(N13:N40)</f>
        <v>0</v>
      </c>
      <c r="O8" s="27" t="str">
        <f>IF(N8&gt;1,"Assessment Varies","Consistent Assessment")</f>
        <v>Consistent Assessment</v>
      </c>
    </row>
    <row r="9" spans="1:30" x14ac:dyDescent="0.3">
      <c r="A9" s="23" t="s">
        <v>101</v>
      </c>
      <c r="B9" s="25">
        <f>NORMDIST(B6,E3,B8,TRUE)</f>
        <v>0.99964412947409564</v>
      </c>
      <c r="C9" s="27" t="str">
        <f>IF(B9&gt;0.95,"Consistent Environmental Assessment", "Environmental Assessment Variability")</f>
        <v>Consistent Environmental Assessment</v>
      </c>
      <c r="M9" s="23" t="s">
        <v>101</v>
      </c>
      <c r="N9" s="25">
        <v>1</v>
      </c>
      <c r="O9" s="27" t="str">
        <f>IF(N9&gt;0.95,"Consistent Assessment","Assessment Varies")</f>
        <v>Consistent Assessment</v>
      </c>
    </row>
    <row r="10" spans="1:30" x14ac:dyDescent="0.3">
      <c r="A10" s="23" t="s">
        <v>50</v>
      </c>
      <c r="B10" s="31">
        <f>B8/B6</f>
        <v>0.10550699226799985</v>
      </c>
      <c r="C10" s="27" t="str">
        <f>IF(B10&gt;0.3,"Variable Environmental Assessment","Consistent Environmental Assessment")</f>
        <v>Consistent Environmental Assessment</v>
      </c>
      <c r="M10" s="23" t="s">
        <v>50</v>
      </c>
      <c r="N10" s="31">
        <f>N8/N6</f>
        <v>0</v>
      </c>
      <c r="O10" s="27" t="str">
        <f>IF(N10&gt;0.3,"Assessment Varies","Consistent Assessment")</f>
        <v>Consistent Assessment</v>
      </c>
    </row>
    <row r="11" spans="1:30" x14ac:dyDescent="0.3">
      <c r="A11" s="23" t="s">
        <v>87</v>
      </c>
      <c r="B11" s="36">
        <f>COUNT(B13:B24)</f>
        <v>12</v>
      </c>
      <c r="C11" s="27"/>
      <c r="M11" s="23" t="s">
        <v>88</v>
      </c>
      <c r="N11" s="36">
        <f>COUNT(N13:N40)</f>
        <v>28</v>
      </c>
      <c r="O11" s="27"/>
    </row>
    <row r="12" spans="1:30" x14ac:dyDescent="0.3">
      <c r="A12" s="34" t="s">
        <v>47</v>
      </c>
      <c r="B12" s="21" t="s">
        <v>30</v>
      </c>
      <c r="D12" s="40" t="s">
        <v>121</v>
      </c>
      <c r="L12" s="20" t="s">
        <v>120</v>
      </c>
      <c r="M12" s="35" t="s">
        <v>51</v>
      </c>
      <c r="N12" s="21" t="s">
        <v>30</v>
      </c>
      <c r="O12" s="19" t="s">
        <v>67</v>
      </c>
    </row>
    <row r="13" spans="1:30" x14ac:dyDescent="0.3">
      <c r="A13" t="s">
        <v>29</v>
      </c>
      <c r="B13" s="22">
        <v>5</v>
      </c>
      <c r="C13" s="30" t="str">
        <f t="shared" ref="C13:C24" si="0">IF(B13=5,"Extreme","")</f>
        <v>Extreme</v>
      </c>
      <c r="D13" s="38" t="s">
        <v>138</v>
      </c>
      <c r="L13" s="22">
        <v>1</v>
      </c>
      <c r="M13" s="50" t="s">
        <v>132</v>
      </c>
      <c r="N13" s="22">
        <v>5</v>
      </c>
      <c r="O13" t="s">
        <v>137</v>
      </c>
    </row>
    <row r="14" spans="1:30" x14ac:dyDescent="0.3">
      <c r="A14" t="s">
        <v>22</v>
      </c>
      <c r="B14" s="22">
        <v>4</v>
      </c>
      <c r="C14" s="30" t="str">
        <f t="shared" si="0"/>
        <v/>
      </c>
      <c r="D14" s="38" t="s">
        <v>138</v>
      </c>
      <c r="L14" s="22">
        <v>2</v>
      </c>
      <c r="M14" s="50" t="s">
        <v>55</v>
      </c>
      <c r="N14" s="22">
        <v>5</v>
      </c>
      <c r="O14" s="32" t="s">
        <v>68</v>
      </c>
    </row>
    <row r="15" spans="1:30" x14ac:dyDescent="0.3">
      <c r="A15" t="s">
        <v>23</v>
      </c>
      <c r="B15" s="22">
        <v>5</v>
      </c>
      <c r="C15" s="30" t="str">
        <f t="shared" si="0"/>
        <v>Extreme</v>
      </c>
      <c r="D15" s="38" t="s">
        <v>138</v>
      </c>
      <c r="L15" s="22">
        <v>3</v>
      </c>
      <c r="M15" s="50" t="s">
        <v>56</v>
      </c>
      <c r="N15" s="22">
        <v>5</v>
      </c>
      <c r="O15" s="32" t="s">
        <v>69</v>
      </c>
    </row>
    <row r="16" spans="1:30" x14ac:dyDescent="0.3">
      <c r="A16" t="s">
        <v>20</v>
      </c>
      <c r="B16" s="22">
        <v>5</v>
      </c>
      <c r="C16" s="30" t="str">
        <f t="shared" si="0"/>
        <v>Extreme</v>
      </c>
      <c r="D16" s="38" t="s">
        <v>138</v>
      </c>
      <c r="L16" s="22">
        <v>4</v>
      </c>
      <c r="M16" s="50" t="s">
        <v>135</v>
      </c>
      <c r="N16" s="22">
        <v>5</v>
      </c>
      <c r="O16" s="32" t="s">
        <v>136</v>
      </c>
    </row>
    <row r="17" spans="1:15" x14ac:dyDescent="0.3">
      <c r="A17" t="s">
        <v>18</v>
      </c>
      <c r="B17" s="22">
        <v>5</v>
      </c>
      <c r="C17" s="30" t="str">
        <f t="shared" si="0"/>
        <v>Extreme</v>
      </c>
      <c r="D17" s="38" t="s">
        <v>138</v>
      </c>
      <c r="L17" s="22">
        <v>5</v>
      </c>
      <c r="M17" s="50" t="s">
        <v>81</v>
      </c>
      <c r="N17" s="22">
        <v>5</v>
      </c>
      <c r="O17" s="32" t="s">
        <v>82</v>
      </c>
    </row>
    <row r="18" spans="1:15" x14ac:dyDescent="0.3">
      <c r="A18" t="s">
        <v>25</v>
      </c>
      <c r="B18" s="22">
        <v>5</v>
      </c>
      <c r="C18" s="30" t="str">
        <f t="shared" si="0"/>
        <v>Extreme</v>
      </c>
      <c r="D18" s="38" t="s">
        <v>138</v>
      </c>
      <c r="L18" s="22">
        <v>6</v>
      </c>
      <c r="M18" s="50" t="s">
        <v>90</v>
      </c>
      <c r="N18" s="22">
        <v>5</v>
      </c>
      <c r="O18" s="32" t="s">
        <v>77</v>
      </c>
    </row>
    <row r="19" spans="1:15" x14ac:dyDescent="0.3">
      <c r="A19" t="s">
        <v>33</v>
      </c>
      <c r="B19" s="22">
        <v>5</v>
      </c>
      <c r="C19" s="30" t="str">
        <f t="shared" si="0"/>
        <v>Extreme</v>
      </c>
      <c r="D19" s="38" t="s">
        <v>138</v>
      </c>
      <c r="L19" s="22">
        <v>7</v>
      </c>
      <c r="M19" s="50" t="s">
        <v>62</v>
      </c>
      <c r="N19" s="22">
        <v>5</v>
      </c>
      <c r="O19" s="32" t="s">
        <v>83</v>
      </c>
    </row>
    <row r="20" spans="1:15" x14ac:dyDescent="0.3">
      <c r="A20" t="s">
        <v>19</v>
      </c>
      <c r="B20" s="22">
        <v>5</v>
      </c>
      <c r="C20" s="30" t="str">
        <f t="shared" si="0"/>
        <v>Extreme</v>
      </c>
      <c r="D20" s="38" t="s">
        <v>138</v>
      </c>
      <c r="L20" s="22">
        <v>8</v>
      </c>
      <c r="M20" s="50" t="s">
        <v>54</v>
      </c>
      <c r="N20" s="22">
        <v>5</v>
      </c>
      <c r="O20" s="32" t="s">
        <v>70</v>
      </c>
    </row>
    <row r="21" spans="1:15" x14ac:dyDescent="0.3">
      <c r="A21" t="s">
        <v>24</v>
      </c>
      <c r="B21" s="22">
        <v>4</v>
      </c>
      <c r="C21" s="30" t="str">
        <f t="shared" si="0"/>
        <v/>
      </c>
      <c r="D21" s="38" t="s">
        <v>138</v>
      </c>
      <c r="L21" s="22">
        <v>9</v>
      </c>
      <c r="M21" s="50" t="s">
        <v>130</v>
      </c>
      <c r="N21" s="22">
        <v>5</v>
      </c>
      <c r="O21" s="32" t="s">
        <v>99</v>
      </c>
    </row>
    <row r="22" spans="1:15" x14ac:dyDescent="0.3">
      <c r="A22" t="s">
        <v>32</v>
      </c>
      <c r="B22" s="22">
        <v>5</v>
      </c>
      <c r="C22" s="30" t="str">
        <f t="shared" si="0"/>
        <v>Extreme</v>
      </c>
      <c r="D22" s="38" t="s">
        <v>138</v>
      </c>
      <c r="L22" s="22">
        <v>10</v>
      </c>
      <c r="M22" s="50" t="s">
        <v>53</v>
      </c>
      <c r="N22" s="22">
        <v>5</v>
      </c>
      <c r="O22" s="32" t="s">
        <v>71</v>
      </c>
    </row>
    <row r="23" spans="1:15" x14ac:dyDescent="0.3">
      <c r="A23" t="s">
        <v>21</v>
      </c>
      <c r="B23" s="22">
        <v>4</v>
      </c>
      <c r="C23" s="30" t="str">
        <f t="shared" si="0"/>
        <v/>
      </c>
      <c r="D23" s="38" t="s">
        <v>138</v>
      </c>
      <c r="L23" s="22">
        <v>11</v>
      </c>
      <c r="M23" s="50" t="s">
        <v>61</v>
      </c>
      <c r="N23" s="22">
        <v>5</v>
      </c>
      <c r="O23" s="32" t="s">
        <v>72</v>
      </c>
    </row>
    <row r="24" spans="1:15" x14ac:dyDescent="0.3">
      <c r="A24" t="s">
        <v>34</v>
      </c>
      <c r="B24" s="22">
        <v>4</v>
      </c>
      <c r="C24" s="30" t="str">
        <f t="shared" si="0"/>
        <v/>
      </c>
      <c r="D24" s="38" t="s">
        <v>138</v>
      </c>
      <c r="L24" s="22">
        <v>12</v>
      </c>
      <c r="M24" s="50" t="s">
        <v>95</v>
      </c>
      <c r="N24" s="22">
        <v>5</v>
      </c>
      <c r="O24" s="32" t="s">
        <v>96</v>
      </c>
    </row>
    <row r="25" spans="1:15" x14ac:dyDescent="0.3">
      <c r="F25" s="37" t="s">
        <v>113</v>
      </c>
      <c r="L25" s="22">
        <v>13</v>
      </c>
      <c r="M25" s="50" t="s">
        <v>93</v>
      </c>
      <c r="N25" s="22">
        <v>5</v>
      </c>
      <c r="O25" s="32" t="s">
        <v>97</v>
      </c>
    </row>
    <row r="26" spans="1:15" x14ac:dyDescent="0.3">
      <c r="A26" s="23" t="s">
        <v>31</v>
      </c>
      <c r="B26" s="24">
        <f>AVERAGE(B33:B53)</f>
        <v>4.2380952380952381</v>
      </c>
      <c r="C26" s="26" t="str">
        <f>IF(B26&lt;0.5,"N/A",IF(B26&lt;1.5,"Very Low",IF(B26&lt;2.5,"Low",IF(B26&lt;3.5,"Moderate",IF(B26&lt;4.5,"High","Very High")))))</f>
        <v>High</v>
      </c>
      <c r="F26" s="31">
        <f>N11/B31</f>
        <v>1.3333333333333333</v>
      </c>
      <c r="L26" s="22">
        <v>14</v>
      </c>
      <c r="M26" s="50" t="s">
        <v>117</v>
      </c>
      <c r="N26" s="22">
        <v>5</v>
      </c>
      <c r="O26" s="32" t="s">
        <v>73</v>
      </c>
    </row>
    <row r="27" spans="1:15" x14ac:dyDescent="0.3">
      <c r="A27" s="23" t="s">
        <v>89</v>
      </c>
      <c r="B27" s="31">
        <f>N6/B26</f>
        <v>1.1797752808988764</v>
      </c>
      <c r="C27" s="26" t="str">
        <f>IF(B27&gt;1,"Favorable", "Less Favorable")</f>
        <v>Favorable</v>
      </c>
      <c r="L27" s="22">
        <v>15</v>
      </c>
      <c r="M27" s="50" t="s">
        <v>63</v>
      </c>
      <c r="N27" s="22">
        <v>5</v>
      </c>
      <c r="O27" s="32" t="s">
        <v>102</v>
      </c>
    </row>
    <row r="28" spans="1:15" x14ac:dyDescent="0.3">
      <c r="A28" s="23" t="s">
        <v>114</v>
      </c>
      <c r="B28" s="24">
        <f>STDEVA(B33:B53)</f>
        <v>0.538958431120796</v>
      </c>
      <c r="C28" s="27" t="str">
        <f>IF(B28&gt;1,"Population Assessment Varies","Consistent Population Assessment")</f>
        <v>Consistent Population Assessment</v>
      </c>
      <c r="L28" s="22">
        <v>16</v>
      </c>
      <c r="M28" s="50" t="s">
        <v>66</v>
      </c>
      <c r="N28" s="22">
        <v>5</v>
      </c>
      <c r="O28" s="32" t="s">
        <v>103</v>
      </c>
    </row>
    <row r="29" spans="1:15" x14ac:dyDescent="0.3">
      <c r="A29" s="23" t="s">
        <v>101</v>
      </c>
      <c r="B29" s="25">
        <f>NORMDIST(B26,E3,B28,TRUE)</f>
        <v>0.98919631473479364</v>
      </c>
      <c r="C29" s="27" t="str">
        <f>IF(B29&gt;0.9,"Consistent Population Assessment", "Population Assessment Varies")</f>
        <v>Consistent Population Assessment</v>
      </c>
      <c r="L29" s="22">
        <v>17</v>
      </c>
      <c r="M29" s="50" t="s">
        <v>65</v>
      </c>
      <c r="N29" s="22">
        <v>5</v>
      </c>
      <c r="O29" s="32" t="s">
        <v>74</v>
      </c>
    </row>
    <row r="30" spans="1:15" x14ac:dyDescent="0.3">
      <c r="A30" s="23" t="s">
        <v>50</v>
      </c>
      <c r="B30" s="31">
        <f>B28/B26</f>
        <v>0.12716996689367097</v>
      </c>
      <c r="C30" s="27" t="str">
        <f>IF(B30&gt;0.3,"Population Assessment Varies","Consistent Population Assessment")</f>
        <v>Consistent Population Assessment</v>
      </c>
      <c r="L30" s="22">
        <v>18</v>
      </c>
      <c r="M30" s="50" t="s">
        <v>64</v>
      </c>
      <c r="N30" s="22">
        <v>5</v>
      </c>
      <c r="O30" s="32" t="s">
        <v>75</v>
      </c>
    </row>
    <row r="31" spans="1:15" x14ac:dyDescent="0.3">
      <c r="A31" s="23" t="s">
        <v>87</v>
      </c>
      <c r="B31" s="36">
        <f>COUNT(B33:B53)</f>
        <v>21</v>
      </c>
      <c r="L31" s="22">
        <v>19</v>
      </c>
      <c r="M31" s="50" t="s">
        <v>129</v>
      </c>
      <c r="N31" s="22">
        <v>5</v>
      </c>
      <c r="O31" s="32" t="s">
        <v>133</v>
      </c>
    </row>
    <row r="32" spans="1:15" x14ac:dyDescent="0.3">
      <c r="A32" s="34" t="s">
        <v>48</v>
      </c>
      <c r="B32" s="21" t="s">
        <v>30</v>
      </c>
      <c r="D32" s="40" t="s">
        <v>121</v>
      </c>
      <c r="E32" s="33"/>
      <c r="L32" s="22">
        <v>20</v>
      </c>
      <c r="M32" s="50" t="s">
        <v>60</v>
      </c>
      <c r="N32" s="22">
        <v>5</v>
      </c>
      <c r="O32" s="32" t="s">
        <v>76</v>
      </c>
    </row>
    <row r="33" spans="1:15" x14ac:dyDescent="0.3">
      <c r="A33" t="s">
        <v>26</v>
      </c>
      <c r="B33" s="22">
        <v>4</v>
      </c>
      <c r="C33" s="30" t="str">
        <f t="shared" ref="C33:C53" si="1">IF(B33=5,"Extreme","")</f>
        <v/>
      </c>
      <c r="D33" s="38" t="s">
        <v>139</v>
      </c>
      <c r="L33" s="22">
        <v>21</v>
      </c>
      <c r="M33" s="50" t="s">
        <v>104</v>
      </c>
      <c r="N33" s="22">
        <v>5</v>
      </c>
      <c r="O33" s="32" t="s">
        <v>78</v>
      </c>
    </row>
    <row r="34" spans="1:15" x14ac:dyDescent="0.3">
      <c r="A34" t="s">
        <v>41</v>
      </c>
      <c r="B34" s="22">
        <v>5</v>
      </c>
      <c r="C34" s="30" t="str">
        <f t="shared" si="1"/>
        <v>Extreme</v>
      </c>
      <c r="D34" s="38" t="s">
        <v>138</v>
      </c>
      <c r="L34" s="22">
        <v>22</v>
      </c>
      <c r="M34" s="50" t="s">
        <v>115</v>
      </c>
      <c r="N34" s="22">
        <v>5</v>
      </c>
      <c r="O34" s="32" t="s">
        <v>116</v>
      </c>
    </row>
    <row r="35" spans="1:15" x14ac:dyDescent="0.3">
      <c r="A35" t="s">
        <v>43</v>
      </c>
      <c r="B35" s="22">
        <v>4</v>
      </c>
      <c r="C35" s="30" t="str">
        <f t="shared" si="1"/>
        <v/>
      </c>
      <c r="D35" s="38" t="s">
        <v>138</v>
      </c>
      <c r="L35" s="22">
        <v>23</v>
      </c>
      <c r="M35" s="50" t="s">
        <v>92</v>
      </c>
      <c r="N35" s="22">
        <v>5</v>
      </c>
      <c r="O35" s="32" t="s">
        <v>94</v>
      </c>
    </row>
    <row r="36" spans="1:15" x14ac:dyDescent="0.3">
      <c r="A36" t="s">
        <v>38</v>
      </c>
      <c r="B36" s="22">
        <v>4</v>
      </c>
      <c r="C36" s="30" t="str">
        <f t="shared" si="1"/>
        <v/>
      </c>
      <c r="D36" s="38" t="s">
        <v>138</v>
      </c>
      <c r="L36" s="22">
        <v>24</v>
      </c>
      <c r="M36" s="50" t="s">
        <v>122</v>
      </c>
      <c r="N36" s="22">
        <v>5</v>
      </c>
      <c r="O36" s="32" t="s">
        <v>80</v>
      </c>
    </row>
    <row r="37" spans="1:15" x14ac:dyDescent="0.3">
      <c r="A37" t="s">
        <v>28</v>
      </c>
      <c r="B37" s="22">
        <v>5</v>
      </c>
      <c r="C37" s="30" t="str">
        <f t="shared" si="1"/>
        <v>Extreme</v>
      </c>
      <c r="D37" s="38" t="s">
        <v>138</v>
      </c>
      <c r="L37" s="22">
        <v>25</v>
      </c>
      <c r="M37" s="50" t="s">
        <v>57</v>
      </c>
      <c r="N37" s="22">
        <v>5</v>
      </c>
      <c r="O37" s="32" t="s">
        <v>79</v>
      </c>
    </row>
    <row r="38" spans="1:15" x14ac:dyDescent="0.3">
      <c r="A38" t="s">
        <v>37</v>
      </c>
      <c r="B38" s="22">
        <v>4</v>
      </c>
      <c r="C38" s="30" t="str">
        <f t="shared" si="1"/>
        <v/>
      </c>
      <c r="D38" s="38" t="s">
        <v>138</v>
      </c>
      <c r="L38" s="22">
        <v>26</v>
      </c>
      <c r="M38" s="50" t="s">
        <v>91</v>
      </c>
      <c r="N38" s="22">
        <v>5</v>
      </c>
      <c r="O38" s="32" t="s">
        <v>86</v>
      </c>
    </row>
    <row r="39" spans="1:15" x14ac:dyDescent="0.3">
      <c r="A39" t="s">
        <v>36</v>
      </c>
      <c r="B39" s="22">
        <v>5</v>
      </c>
      <c r="C39" s="30" t="str">
        <f t="shared" si="1"/>
        <v>Extreme</v>
      </c>
      <c r="D39" s="38" t="s">
        <v>138</v>
      </c>
      <c r="L39" s="22">
        <v>27</v>
      </c>
      <c r="M39" s="50" t="s">
        <v>118</v>
      </c>
      <c r="N39" s="22">
        <v>5</v>
      </c>
      <c r="O39" s="32" t="s">
        <v>119</v>
      </c>
    </row>
    <row r="40" spans="1:15" x14ac:dyDescent="0.3">
      <c r="A40" t="s">
        <v>140</v>
      </c>
      <c r="B40" s="22">
        <v>4</v>
      </c>
      <c r="C40" s="30" t="str">
        <f t="shared" si="1"/>
        <v/>
      </c>
      <c r="D40" s="38" t="s">
        <v>138</v>
      </c>
      <c r="L40" s="22">
        <v>28</v>
      </c>
      <c r="M40" s="50" t="s">
        <v>131</v>
      </c>
      <c r="N40" s="22">
        <v>5</v>
      </c>
      <c r="O40" s="32" t="s">
        <v>98</v>
      </c>
    </row>
    <row r="41" spans="1:15" x14ac:dyDescent="0.3">
      <c r="A41" s="32" t="s">
        <v>141</v>
      </c>
      <c r="B41" s="22">
        <v>4</v>
      </c>
      <c r="C41" s="30" t="str">
        <f t="shared" si="1"/>
        <v/>
      </c>
      <c r="D41" s="38" t="s">
        <v>138</v>
      </c>
      <c r="L41" s="22">
        <v>29</v>
      </c>
      <c r="M41" s="50" t="s">
        <v>52</v>
      </c>
      <c r="N41" s="22">
        <v>5</v>
      </c>
      <c r="O41" s="32" t="s">
        <v>84</v>
      </c>
    </row>
    <row r="42" spans="1:15" x14ac:dyDescent="0.3">
      <c r="A42" t="s">
        <v>44</v>
      </c>
      <c r="B42" s="22">
        <v>4</v>
      </c>
      <c r="C42" s="30" t="str">
        <f t="shared" si="1"/>
        <v/>
      </c>
      <c r="D42" s="38" t="s">
        <v>138</v>
      </c>
      <c r="L42" s="22">
        <v>30</v>
      </c>
      <c r="M42" s="50" t="s">
        <v>58</v>
      </c>
      <c r="N42" s="22">
        <v>5</v>
      </c>
      <c r="O42" s="32" t="s">
        <v>85</v>
      </c>
    </row>
    <row r="43" spans="1:15" x14ac:dyDescent="0.3">
      <c r="A43" t="s">
        <v>45</v>
      </c>
      <c r="B43" s="22">
        <v>5</v>
      </c>
      <c r="C43" s="30" t="str">
        <f t="shared" si="1"/>
        <v>Extreme</v>
      </c>
      <c r="D43" s="38" t="s">
        <v>138</v>
      </c>
      <c r="L43" s="22">
        <v>31</v>
      </c>
      <c r="M43" s="50" t="s">
        <v>59</v>
      </c>
      <c r="N43" s="22">
        <v>5</v>
      </c>
      <c r="O43" s="32" t="s">
        <v>85</v>
      </c>
    </row>
    <row r="44" spans="1:15" x14ac:dyDescent="0.3">
      <c r="A44" t="s">
        <v>40</v>
      </c>
      <c r="B44" s="22">
        <v>5</v>
      </c>
      <c r="C44" s="30" t="str">
        <f t="shared" si="1"/>
        <v>Extreme</v>
      </c>
      <c r="D44" s="38" t="s">
        <v>138</v>
      </c>
      <c r="L44" s="22">
        <v>32</v>
      </c>
      <c r="M44" s="50" t="s">
        <v>128</v>
      </c>
      <c r="N44" s="22">
        <v>5</v>
      </c>
      <c r="O44" s="32" t="s">
        <v>134</v>
      </c>
    </row>
    <row r="45" spans="1:15" x14ac:dyDescent="0.3">
      <c r="A45" s="32" t="s">
        <v>142</v>
      </c>
      <c r="B45" s="22">
        <v>4</v>
      </c>
      <c r="C45" s="30" t="str">
        <f t="shared" si="1"/>
        <v/>
      </c>
      <c r="D45" s="38" t="s">
        <v>138</v>
      </c>
      <c r="M45" s="50"/>
    </row>
    <row r="46" spans="1:15" x14ac:dyDescent="0.3">
      <c r="A46" t="s">
        <v>143</v>
      </c>
      <c r="B46" s="22">
        <v>4</v>
      </c>
      <c r="C46" s="30" t="str">
        <f t="shared" si="1"/>
        <v/>
      </c>
      <c r="D46" s="38" t="s">
        <v>138</v>
      </c>
    </row>
    <row r="47" spans="1:15" x14ac:dyDescent="0.3">
      <c r="A47" t="s">
        <v>42</v>
      </c>
      <c r="B47" s="22">
        <v>4</v>
      </c>
      <c r="C47" s="30" t="str">
        <f t="shared" si="1"/>
        <v/>
      </c>
      <c r="D47" s="38" t="s">
        <v>138</v>
      </c>
    </row>
    <row r="48" spans="1:15" x14ac:dyDescent="0.3">
      <c r="A48" t="s">
        <v>144</v>
      </c>
      <c r="B48" s="22">
        <v>5</v>
      </c>
      <c r="C48" s="30" t="str">
        <f t="shared" si="1"/>
        <v>Extreme</v>
      </c>
      <c r="D48" s="38" t="s">
        <v>138</v>
      </c>
    </row>
    <row r="49" spans="1:7" x14ac:dyDescent="0.3">
      <c r="A49" t="s">
        <v>46</v>
      </c>
      <c r="B49" s="22">
        <v>4</v>
      </c>
      <c r="C49" s="30" t="str">
        <f t="shared" si="1"/>
        <v/>
      </c>
      <c r="D49" s="38" t="s">
        <v>138</v>
      </c>
    </row>
    <row r="50" spans="1:7" x14ac:dyDescent="0.3">
      <c r="A50" t="s">
        <v>35</v>
      </c>
      <c r="B50" s="22">
        <v>4</v>
      </c>
      <c r="C50" s="30" t="str">
        <f t="shared" si="1"/>
        <v/>
      </c>
      <c r="D50" s="38" t="s">
        <v>138</v>
      </c>
    </row>
    <row r="51" spans="1:7" x14ac:dyDescent="0.3">
      <c r="A51" t="s">
        <v>39</v>
      </c>
      <c r="B51" s="22">
        <v>3</v>
      </c>
      <c r="C51" s="30" t="str">
        <f t="shared" si="1"/>
        <v/>
      </c>
      <c r="D51" s="38" t="s">
        <v>138</v>
      </c>
    </row>
    <row r="52" spans="1:7" x14ac:dyDescent="0.3">
      <c r="A52" t="s">
        <v>27</v>
      </c>
      <c r="B52" s="22">
        <v>4</v>
      </c>
      <c r="C52" s="30" t="str">
        <f t="shared" si="1"/>
        <v/>
      </c>
      <c r="D52" s="38" t="s">
        <v>138</v>
      </c>
    </row>
    <row r="53" spans="1:7" x14ac:dyDescent="0.3">
      <c r="A53" s="52" t="s">
        <v>145</v>
      </c>
      <c r="B53" s="22">
        <v>4</v>
      </c>
      <c r="C53" s="30" t="str">
        <f t="shared" si="1"/>
        <v/>
      </c>
      <c r="D53" s="38" t="s">
        <v>138</v>
      </c>
    </row>
    <row r="54" spans="1:7" x14ac:dyDescent="0.3">
      <c r="A54" s="30"/>
    </row>
    <row r="55" spans="1:7" x14ac:dyDescent="0.3">
      <c r="G55" s="51" t="s">
        <v>123</v>
      </c>
    </row>
    <row r="56" spans="1:7" x14ac:dyDescent="0.3">
      <c r="G56" s="51" t="s">
        <v>124</v>
      </c>
    </row>
    <row r="57" spans="1:7" x14ac:dyDescent="0.3">
      <c r="G57" s="51" t="s">
        <v>125</v>
      </c>
    </row>
    <row r="58" spans="1:7" x14ac:dyDescent="0.3">
      <c r="G58" s="51" t="s">
        <v>126</v>
      </c>
    </row>
    <row r="59" spans="1:7" x14ac:dyDescent="0.3">
      <c r="G59" s="51" t="s">
        <v>127</v>
      </c>
    </row>
    <row r="61" spans="1:7" x14ac:dyDescent="0.3">
      <c r="D61" s="21" t="s">
        <v>151</v>
      </c>
    </row>
    <row r="62" spans="1:7" x14ac:dyDescent="0.3">
      <c r="D62" s="56">
        <f>B11</f>
        <v>12</v>
      </c>
    </row>
    <row r="64" spans="1:7" x14ac:dyDescent="0.3">
      <c r="D64" s="21" t="s">
        <v>149</v>
      </c>
    </row>
    <row r="66" spans="4:9" x14ac:dyDescent="0.3">
      <c r="D66" s="21" t="s">
        <v>152</v>
      </c>
      <c r="I66" s="21" t="s">
        <v>153</v>
      </c>
    </row>
    <row r="67" spans="4:9" x14ac:dyDescent="0.3">
      <c r="D67" s="57" t="str">
        <f>C6</f>
        <v>Very High</v>
      </c>
      <c r="I67" s="56">
        <f>N11</f>
        <v>28</v>
      </c>
    </row>
    <row r="68" spans="4:9" x14ac:dyDescent="0.3">
      <c r="F68" s="21" t="s">
        <v>156</v>
      </c>
    </row>
    <row r="69" spans="4:9" x14ac:dyDescent="0.3">
      <c r="F69" s="59">
        <f>F7</f>
        <v>2.3333333333333335</v>
      </c>
      <c r="I69" s="21" t="s">
        <v>155</v>
      </c>
    </row>
    <row r="70" spans="4:9" x14ac:dyDescent="0.3">
      <c r="I70" s="21"/>
    </row>
    <row r="71" spans="4:9" x14ac:dyDescent="0.3">
      <c r="D71" s="21" t="s">
        <v>151</v>
      </c>
      <c r="I71" s="21" t="s">
        <v>154</v>
      </c>
    </row>
    <row r="72" spans="4:9" x14ac:dyDescent="0.3">
      <c r="D72" s="56">
        <f>B31</f>
        <v>21</v>
      </c>
      <c r="I72" s="58" t="str">
        <f>O6</f>
        <v>Very High</v>
      </c>
    </row>
    <row r="74" spans="4:9" x14ac:dyDescent="0.3">
      <c r="D74" s="21" t="s">
        <v>150</v>
      </c>
      <c r="G74" s="61" t="s">
        <v>156</v>
      </c>
    </row>
    <row r="75" spans="4:9" x14ac:dyDescent="0.3">
      <c r="G75" s="60">
        <f>F26</f>
        <v>1.3333333333333333</v>
      </c>
    </row>
    <row r="76" spans="4:9" x14ac:dyDescent="0.3">
      <c r="D76" s="21" t="s">
        <v>152</v>
      </c>
    </row>
    <row r="77" spans="4:9" x14ac:dyDescent="0.3">
      <c r="D77" s="57" t="str">
        <f>C26</f>
        <v>High</v>
      </c>
    </row>
    <row r="79" spans="4:9" ht="18" x14ac:dyDescent="0.35">
      <c r="G79" s="62" t="s">
        <v>157</v>
      </c>
    </row>
  </sheetData>
  <sortState xmlns:xlrd2="http://schemas.microsoft.com/office/spreadsheetml/2017/richdata2" ref="M13:O44">
    <sortCondition ref="M13:M44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Patterson</dc:creator>
  <cp:lastModifiedBy>William Patterson</cp:lastModifiedBy>
  <dcterms:created xsi:type="dcterms:W3CDTF">2026-04-02T11:44:30Z</dcterms:created>
  <dcterms:modified xsi:type="dcterms:W3CDTF">2026-04-27T17:38:30Z</dcterms:modified>
</cp:coreProperties>
</file>