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WCPGE\Documents\Intercomputer 2018F12\Global Environmental Service\GES Home Page\"/>
    </mc:Choice>
  </mc:AlternateContent>
  <xr:revisionPtr revIDLastSave="0" documentId="13_ncr:1_{45011798-D4B1-4CF6-B02E-C5522972CA44}" xr6:coauthVersionLast="40" xr6:coauthVersionMax="40" xr10:uidLastSave="{00000000-0000-0000-0000-000000000000}"/>
  <bookViews>
    <workbookView xWindow="0" yWindow="0" windowWidth="28800" windowHeight="12165" xr2:uid="{E99B8049-A398-4983-AA21-C07EC8820B7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0" i="1" l="1"/>
  <c r="I20" i="1"/>
  <c r="H20" i="1"/>
  <c r="G20" i="1"/>
  <c r="F20" i="1"/>
  <c r="F18" i="1"/>
  <c r="G18" i="1"/>
  <c r="H18" i="1"/>
  <c r="I18" i="1"/>
  <c r="K16" i="1"/>
  <c r="I4" i="1"/>
  <c r="I3" i="1"/>
  <c r="I2" i="1"/>
  <c r="I26" i="1"/>
  <c r="K26" i="1" s="1"/>
  <c r="I16" i="1"/>
  <c r="H16" i="1"/>
  <c r="G16" i="1"/>
  <c r="F16" i="1"/>
  <c r="I24" i="1"/>
  <c r="I11" i="1" l="1"/>
  <c r="H11" i="1" s="1"/>
  <c r="I14" i="1"/>
  <c r="F14" i="1" l="1"/>
  <c r="E9" i="1"/>
  <c r="I9" i="1"/>
  <c r="G9" i="1" l="1"/>
  <c r="H9" i="1"/>
  <c r="D9" i="1"/>
  <c r="C9" i="1"/>
  <c r="K9" i="1"/>
  <c r="S32" i="1"/>
  <c r="S26" i="1"/>
  <c r="S24" i="1" s="1"/>
  <c r="S10" i="1"/>
  <c r="E8" i="1" l="1"/>
  <c r="B8" i="1" l="1"/>
  <c r="C8" i="1"/>
  <c r="S8" i="1"/>
  <c r="E12" i="1"/>
  <c r="C14" i="1"/>
  <c r="E14" i="1"/>
  <c r="G14" i="1"/>
  <c r="I8" i="1"/>
  <c r="F11" i="1"/>
  <c r="E11" i="1"/>
  <c r="K11" i="1" l="1"/>
  <c r="B11" i="1"/>
  <c r="D11" i="1"/>
  <c r="D14" i="1" s="1"/>
  <c r="F8" i="1"/>
  <c r="G8" i="1"/>
  <c r="K8" i="1"/>
  <c r="B14" i="1"/>
  <c r="I12" i="1"/>
  <c r="S18" i="1"/>
  <c r="F23" i="1"/>
  <c r="G23" i="1"/>
  <c r="H23" i="1"/>
  <c r="G24" i="1" l="1"/>
  <c r="G26" i="1"/>
  <c r="H24" i="1"/>
  <c r="H26" i="1"/>
  <c r="F24" i="1"/>
  <c r="F26" i="1"/>
  <c r="S20" i="1"/>
  <c r="T25" i="1" s="1"/>
  <c r="T31" i="1"/>
</calcChain>
</file>

<file path=xl/sharedStrings.xml><?xml version="1.0" encoding="utf-8"?>
<sst xmlns="http://schemas.openxmlformats.org/spreadsheetml/2006/main" count="57" uniqueCount="51">
  <si>
    <t>American Energy Footprint</t>
  </si>
  <si>
    <t>Global Environmental Service</t>
  </si>
  <si>
    <t>Residence</t>
  </si>
  <si>
    <t>Electric</t>
  </si>
  <si>
    <t>Gas</t>
  </si>
  <si>
    <t>Kilowatt.Hours</t>
  </si>
  <si>
    <t>BTUs</t>
  </si>
  <si>
    <t>Vehicle</t>
  </si>
  <si>
    <t>Subject:</t>
  </si>
  <si>
    <t>Dr. William Patterson</t>
  </si>
  <si>
    <t>Gasoline</t>
  </si>
  <si>
    <t>All Energy</t>
  </si>
  <si>
    <t>Transportation % of Residence</t>
  </si>
  <si>
    <t>BTU/Day</t>
  </si>
  <si>
    <t>MPG</t>
  </si>
  <si>
    <t>BTU/Mile</t>
  </si>
  <si>
    <t>BTU/Mi</t>
  </si>
  <si>
    <t>BTU/Pass.Mile</t>
  </si>
  <si>
    <t>% of Car Energy</t>
  </si>
  <si>
    <t>Residence &amp; Rolling Transportation Portfolio</t>
  </si>
  <si>
    <t>WH/Mile</t>
  </si>
  <si>
    <t>WH/Mi</t>
  </si>
  <si>
    <t>WH/Pass Mile</t>
  </si>
  <si>
    <t>WH/Day</t>
  </si>
  <si>
    <t>Hi-Rise Apartment</t>
  </si>
  <si>
    <t>Automobile</t>
  </si>
  <si>
    <t>Electric Scooter</t>
  </si>
  <si>
    <t>Bus</t>
  </si>
  <si>
    <t>My Energy Footprint %</t>
  </si>
  <si>
    <t>Gasoline Gallons</t>
  </si>
  <si>
    <t>Feel Free to Insert Pictures of Your Residence and Rolling Equipment Below with Associated Data in Light Green Cells</t>
  </si>
  <si>
    <t>Natural Gas Cubic Feet</t>
  </si>
  <si>
    <t>Annual:</t>
  </si>
  <si>
    <t>William C. Patterson, Ph.D.</t>
  </si>
  <si>
    <t>Average U.S.A. Energy Per Residence or Vehicle</t>
  </si>
  <si>
    <t>World Energy Consumption</t>
  </si>
  <si>
    <t>Total U.S.A. Energy Consumption</t>
  </si>
  <si>
    <t>My Total Energy</t>
  </si>
  <si>
    <t>U.S. Population</t>
  </si>
  <si>
    <t>World Population</t>
  </si>
  <si>
    <t>Per Capita U.S.A. Energy Consumption</t>
  </si>
  <si>
    <t>Per Capita World Energy Consumption</t>
  </si>
  <si>
    <t>World Land Area (Sq Mi)</t>
  </si>
  <si>
    <t>U.S. Land Area (Sq Mi)</t>
  </si>
  <si>
    <t>U.S. Population Share</t>
  </si>
  <si>
    <t>U.S. Land Share</t>
  </si>
  <si>
    <t>U.S. Energy Share</t>
  </si>
  <si>
    <t>U.S. Energy (Quads)</t>
  </si>
  <si>
    <t>World Energy (Quads)</t>
  </si>
  <si>
    <t>Total U.S.A. Energy Consumption           Adjusted for Population Share of World</t>
  </si>
  <si>
    <t>Adjusted Per Capita U.S.A. Energy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</si>
</sst>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1"/>
      <name val="Times New Roman"/>
      <family val="1"/>
    </font>
    <font>
      <b/>
      <sz val="18"/>
      <color rgb="FF9C0006"/>
      <name val="Times New Roman"/>
      <family val="1"/>
    </font>
    <font>
      <sz val="14"/>
      <color theme="0"/>
      <name val="Times New Roman"/>
      <family val="1"/>
    </font>
    <font>
      <sz val="11"/>
      <color rgb="FF9C0006"/>
      <name val="Times New Roman"/>
      <family val="1"/>
    </font>
    <font>
      <b/>
      <sz val="11"/>
      <color theme="1"/>
      <name val="Times New Roman"/>
      <family val="1"/>
    </font>
    <font>
      <sz val="8"/>
      <color theme="0"/>
      <name val="Times New Roman"/>
      <family val="1"/>
    </font>
    <font>
      <sz val="11"/>
      <color rgb="FF006100"/>
      <name val="Times New Roman"/>
      <family val="1"/>
    </font>
    <font>
      <b/>
      <sz val="11"/>
      <color rgb="FF006100"/>
      <name val="Times New Roman"/>
      <family val="1"/>
    </font>
    <font>
      <b/>
      <sz val="11"/>
      <color theme="0"/>
      <name val="Times New Roman"/>
      <family val="1"/>
    </font>
    <font>
      <b/>
      <sz val="11"/>
      <name val="Times New Roman"/>
      <family val="1"/>
    </font>
    <font>
      <sz val="11"/>
      <color theme="0"/>
      <name val="Times New Roman"/>
      <family val="1"/>
    </font>
    <font>
      <b/>
      <sz val="11"/>
      <color rgb="FF9C0006"/>
      <name val="Times New Roman"/>
      <family val="1"/>
    </font>
    <font>
      <sz val="11"/>
      <color theme="0"/>
      <name val="Calibri"/>
      <family val="2"/>
      <scheme val="minor"/>
    </font>
    <font>
      <sz val="11"/>
      <color theme="1"/>
      <name val="Calibri"/>
      <family val="2"/>
      <scheme val="minor"/>
    </font>
    <font>
      <b/>
      <sz val="14"/>
      <color theme="0"/>
      <name val="Times New Roman"/>
      <family val="1"/>
    </font>
    <font>
      <b/>
      <i/>
      <sz val="11"/>
      <color theme="1"/>
      <name val="Times New Roman"/>
      <family val="1"/>
    </font>
    <font>
      <b/>
      <sz val="22"/>
      <color rgb="FFFF0000"/>
      <name val="Times New Roman"/>
      <family val="1"/>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00B0F0"/>
        <bgColor indexed="64"/>
      </patternFill>
    </fill>
    <fill>
      <patternFill patternType="solid">
        <fgColor rgb="FF00B050"/>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C000"/>
        <bgColor indexed="64"/>
      </patternFill>
    </fill>
  </fills>
  <borders count="1">
    <border>
      <left/>
      <right/>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9" fontId="16" fillId="0" borderId="0" applyFont="0" applyFill="0" applyBorder="0" applyAlignment="0" applyProtection="0"/>
  </cellStyleXfs>
  <cellXfs count="52">
    <xf numFmtId="0" fontId="0" fillId="0" borderId="0" xfId="0"/>
    <xf numFmtId="0" fontId="3" fillId="0" borderId="0" xfId="0" applyFont="1"/>
    <xf numFmtId="0" fontId="2" fillId="3" borderId="0" xfId="2"/>
    <xf numFmtId="0" fontId="0" fillId="4" borderId="0" xfId="0" applyFill="1"/>
    <xf numFmtId="0" fontId="4" fillId="3" borderId="0" xfId="2" applyFont="1"/>
    <xf numFmtId="0" fontId="5" fillId="4" borderId="0" xfId="0" applyFont="1" applyFill="1"/>
    <xf numFmtId="0" fontId="6" fillId="3" borderId="0" xfId="2" applyFont="1"/>
    <xf numFmtId="0" fontId="7" fillId="0" borderId="0" xfId="0" applyFont="1" applyAlignment="1">
      <alignment horizontal="center"/>
    </xf>
    <xf numFmtId="0" fontId="3" fillId="4" borderId="0" xfId="0" applyFont="1" applyFill="1"/>
    <xf numFmtId="0" fontId="8" fillId="4" borderId="0" xfId="0" applyFont="1" applyFill="1" applyAlignment="1">
      <alignment horizontal="center"/>
    </xf>
    <xf numFmtId="0" fontId="7" fillId="7" borderId="0" xfId="0" applyFont="1" applyFill="1" applyAlignment="1">
      <alignment horizontal="center"/>
    </xf>
    <xf numFmtId="0" fontId="10" fillId="2" borderId="0" xfId="1" applyFont="1" applyAlignment="1">
      <alignment horizontal="center"/>
    </xf>
    <xf numFmtId="0" fontId="11" fillId="5" borderId="0" xfId="0" applyFont="1" applyFill="1" applyAlignment="1">
      <alignment horizontal="center"/>
    </xf>
    <xf numFmtId="0" fontId="3" fillId="5" borderId="0" xfId="0" applyFont="1" applyFill="1"/>
    <xf numFmtId="0" fontId="3" fillId="6" borderId="0" xfId="0" applyFont="1" applyFill="1"/>
    <xf numFmtId="0" fontId="11" fillId="6" borderId="0" xfId="0" applyFont="1" applyFill="1" applyAlignment="1">
      <alignment horizontal="center"/>
    </xf>
    <xf numFmtId="0" fontId="12" fillId="0" borderId="0" xfId="0" applyFont="1" applyAlignment="1">
      <alignment horizontal="center"/>
    </xf>
    <xf numFmtId="0" fontId="3" fillId="0" borderId="0" xfId="0" applyFont="1" applyAlignment="1">
      <alignment horizontal="center"/>
    </xf>
    <xf numFmtId="1" fontId="6" fillId="3" borderId="0" xfId="2" applyNumberFormat="1" applyFont="1" applyAlignment="1">
      <alignment horizontal="center"/>
    </xf>
    <xf numFmtId="3" fontId="9" fillId="2" borderId="0" xfId="1" applyNumberFormat="1" applyFont="1" applyAlignment="1">
      <alignment horizontal="center"/>
    </xf>
    <xf numFmtId="3" fontId="6" fillId="3" borderId="0" xfId="2" applyNumberFormat="1" applyFont="1" applyAlignment="1">
      <alignment horizontal="center"/>
    </xf>
    <xf numFmtId="3" fontId="13" fillId="5" borderId="0" xfId="0" applyNumberFormat="1" applyFont="1" applyFill="1" applyAlignment="1">
      <alignment horizontal="center"/>
    </xf>
    <xf numFmtId="9" fontId="6" fillId="3" borderId="0" xfId="2" applyNumberFormat="1" applyFont="1" applyAlignment="1">
      <alignment horizontal="center"/>
    </xf>
    <xf numFmtId="0" fontId="9" fillId="2" borderId="0" xfId="1" applyFont="1" applyAlignment="1">
      <alignment horizontal="center"/>
    </xf>
    <xf numFmtId="0" fontId="13" fillId="5" borderId="0" xfId="0" applyFont="1" applyFill="1" applyAlignment="1">
      <alignment horizontal="center"/>
    </xf>
    <xf numFmtId="0" fontId="7" fillId="0" borderId="0" xfId="0" applyFont="1" applyAlignment="1">
      <alignment horizontal="right"/>
    </xf>
    <xf numFmtId="9" fontId="14" fillId="3" borderId="0" xfId="2" applyNumberFormat="1" applyFont="1" applyAlignment="1">
      <alignment horizontal="center"/>
    </xf>
    <xf numFmtId="0" fontId="3" fillId="0" borderId="0" xfId="0" applyFont="1" applyAlignment="1">
      <alignment horizontal="right"/>
    </xf>
    <xf numFmtId="0" fontId="1" fillId="2" borderId="0" xfId="1" applyAlignment="1">
      <alignment horizontal="center"/>
    </xf>
    <xf numFmtId="3" fontId="2" fillId="3" borderId="0" xfId="2" applyNumberFormat="1" applyAlignment="1">
      <alignment horizontal="center"/>
    </xf>
    <xf numFmtId="0" fontId="9" fillId="5" borderId="0" xfId="1" applyFont="1" applyFill="1"/>
    <xf numFmtId="3" fontId="15" fillId="5" borderId="0" xfId="2" applyNumberFormat="1" applyFont="1" applyFill="1" applyAlignment="1">
      <alignment horizontal="center"/>
    </xf>
    <xf numFmtId="3" fontId="13" fillId="5" borderId="0" xfId="2" applyNumberFormat="1" applyFont="1" applyFill="1" applyAlignment="1">
      <alignment horizontal="center"/>
    </xf>
    <xf numFmtId="0" fontId="11" fillId="5" borderId="0" xfId="0" applyFont="1" applyFill="1" applyAlignment="1">
      <alignment horizontal="left"/>
    </xf>
    <xf numFmtId="11" fontId="2" fillId="3" borderId="0" xfId="2" applyNumberFormat="1" applyAlignment="1">
      <alignment horizontal="center"/>
    </xf>
    <xf numFmtId="0" fontId="0" fillId="8" borderId="0" xfId="0" applyFill="1"/>
    <xf numFmtId="0" fontId="11" fillId="8" borderId="0" xfId="0" applyFont="1" applyFill="1" applyAlignment="1">
      <alignment horizontal="left"/>
    </xf>
    <xf numFmtId="0" fontId="7" fillId="8" borderId="0" xfId="0" applyFont="1" applyFill="1" applyAlignment="1">
      <alignment horizontal="right"/>
    </xf>
    <xf numFmtId="0" fontId="3" fillId="9" borderId="0" xfId="0" applyFont="1" applyFill="1"/>
    <xf numFmtId="0" fontId="7" fillId="9" borderId="0" xfId="0" applyFont="1" applyFill="1" applyAlignment="1">
      <alignment horizontal="right"/>
    </xf>
    <xf numFmtId="0" fontId="0" fillId="9" borderId="0" xfId="0" applyFill="1"/>
    <xf numFmtId="0" fontId="11" fillId="9" borderId="0" xfId="0" applyFont="1" applyFill="1"/>
    <xf numFmtId="9" fontId="2" fillId="3" borderId="0" xfId="3" applyFont="1" applyFill="1" applyAlignment="1">
      <alignment horizontal="center"/>
    </xf>
    <xf numFmtId="0" fontId="13" fillId="4" borderId="0" xfId="0" applyFont="1" applyFill="1" applyAlignment="1">
      <alignment horizontal="center"/>
    </xf>
    <xf numFmtId="3" fontId="13" fillId="4" borderId="0" xfId="0" applyNumberFormat="1" applyFont="1" applyFill="1" applyAlignment="1">
      <alignment horizontal="center"/>
    </xf>
    <xf numFmtId="0" fontId="13" fillId="4" borderId="0" xfId="0" applyFont="1" applyFill="1" applyAlignment="1">
      <alignment horizontal="right"/>
    </xf>
    <xf numFmtId="0" fontId="17" fillId="4" borderId="0" xfId="0" applyFont="1" applyFill="1"/>
    <xf numFmtId="9" fontId="15" fillId="4" borderId="0" xfId="2" applyNumberFormat="1" applyFont="1" applyFill="1" applyAlignment="1">
      <alignment horizontal="center"/>
    </xf>
    <xf numFmtId="9" fontId="0" fillId="0" borderId="0" xfId="3" applyFont="1" applyAlignment="1">
      <alignment horizontal="center"/>
    </xf>
    <xf numFmtId="0" fontId="19" fillId="3" borderId="0" xfId="2" applyFont="1" applyAlignment="1">
      <alignment vertical="center"/>
    </xf>
    <xf numFmtId="3" fontId="0" fillId="0" borderId="0" xfId="0" applyNumberFormat="1" applyAlignment="1">
      <alignment horizontal="center"/>
    </xf>
    <xf numFmtId="0" fontId="18" fillId="0" borderId="0" xfId="0" applyFont="1" applyAlignment="1">
      <alignment horizontal="left"/>
    </xf>
  </cellXfs>
  <cellStyles count="4">
    <cellStyle name="Bad" xfId="2" builtinId="27"/>
    <cellStyle name="Good" xfId="1" builtinId="26"/>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6.jpeg"/><Relationship Id="rId13" Type="http://schemas.openxmlformats.org/officeDocument/2006/relationships/image" Target="../media/image11.png"/><Relationship Id="rId3" Type="http://schemas.microsoft.com/office/2007/relationships/hdphoto" Target="../media/hdphoto1.wdp"/><Relationship Id="rId7" Type="http://schemas.openxmlformats.org/officeDocument/2006/relationships/image" Target="../media/image5.jpeg"/><Relationship Id="rId12"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11" Type="http://schemas.openxmlformats.org/officeDocument/2006/relationships/image" Target="../media/image9.png"/><Relationship Id="rId5" Type="http://schemas.openxmlformats.org/officeDocument/2006/relationships/image" Target="../media/image3.jpeg"/><Relationship Id="rId10" Type="http://schemas.openxmlformats.org/officeDocument/2006/relationships/image" Target="../media/image8.jpeg"/><Relationship Id="rId4" Type="http://schemas.openxmlformats.org/officeDocument/2006/relationships/hyperlink" Target="http://www.publicdomainpictures.net/view-image.php?image=10055&amp;picture=green-maple-leaves" TargetMode="External"/><Relationship Id="rId9" Type="http://schemas.openxmlformats.org/officeDocument/2006/relationships/image" Target="../media/image7.jpeg"/><Relationship Id="rId14" Type="http://schemas.openxmlformats.org/officeDocument/2006/relationships/hyperlink" Target="https://pixabay.com/en/graphics-design-3d-balance-sheet-875115/"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0</xdr:row>
      <xdr:rowOff>57150</xdr:rowOff>
    </xdr:from>
    <xdr:to>
      <xdr:col>3</xdr:col>
      <xdr:colOff>1000124</xdr:colOff>
      <xdr:row>0</xdr:row>
      <xdr:rowOff>600075</xdr:rowOff>
    </xdr:to>
    <xdr:pic>
      <xdr:nvPicPr>
        <xdr:cNvPr id="3" name="Picture 2">
          <a:extLst>
            <a:ext uri="{FF2B5EF4-FFF2-40B4-BE49-F238E27FC236}">
              <a16:creationId xmlns:a16="http://schemas.microsoft.com/office/drawing/2014/main" id="{F0B647CC-198D-4345-8B6E-9281CCC58C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0" y="57150"/>
          <a:ext cx="952499" cy="542925"/>
        </a:xfrm>
        <a:prstGeom prst="rect">
          <a:avLst/>
        </a:prstGeom>
      </xdr:spPr>
    </xdr:pic>
    <xdr:clientData/>
  </xdr:twoCellAnchor>
  <xdr:twoCellAnchor editAs="oneCell">
    <xdr:from>
      <xdr:col>9</xdr:col>
      <xdr:colOff>561975</xdr:colOff>
      <xdr:row>0</xdr:row>
      <xdr:rowOff>0</xdr:rowOff>
    </xdr:from>
    <xdr:to>
      <xdr:col>10</xdr:col>
      <xdr:colOff>628651</xdr:colOff>
      <xdr:row>0</xdr:row>
      <xdr:rowOff>611099</xdr:rowOff>
    </xdr:to>
    <xdr:pic>
      <xdr:nvPicPr>
        <xdr:cNvPr id="5" name="Picture 4">
          <a:extLst>
            <a:ext uri="{FF2B5EF4-FFF2-40B4-BE49-F238E27FC236}">
              <a16:creationId xmlns:a16="http://schemas.microsoft.com/office/drawing/2014/main" id="{8A7C3672-B80F-48D3-9834-BCE63B4BCEF8}"/>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backgroundRemoval t="10833" b="82685" l="11558" r="78757"/>
                  </a14:imgEffect>
                </a14:imgLayer>
              </a14:imgProps>
            </a:ext>
            <a:ext uri="{28A0092B-C50C-407E-A947-70E740481C1C}">
              <a14:useLocalDpi xmlns:a14="http://schemas.microsoft.com/office/drawing/2010/main" val="0"/>
            </a:ext>
            <a:ext uri="{837473B0-CC2E-450A-ABE3-18F120FF3D39}">
              <a1611:picAttrSrcUrl xmlns:a1611="http://schemas.microsoft.com/office/drawing/2016/11/main" r:id="rId4"/>
            </a:ext>
          </a:extLst>
        </a:blip>
        <a:srcRect l="3158" t="1852" r="12843" b="8333"/>
        <a:stretch/>
      </xdr:blipFill>
      <xdr:spPr>
        <a:xfrm>
          <a:off x="12363450" y="0"/>
          <a:ext cx="676276" cy="611099"/>
        </a:xfrm>
        <a:prstGeom prst="rect">
          <a:avLst/>
        </a:prstGeom>
      </xdr:spPr>
    </xdr:pic>
    <xdr:clientData/>
  </xdr:twoCellAnchor>
  <xdr:twoCellAnchor editAs="oneCell">
    <xdr:from>
      <xdr:col>1</xdr:col>
      <xdr:colOff>1581150</xdr:colOff>
      <xdr:row>1</xdr:row>
      <xdr:rowOff>1694</xdr:rowOff>
    </xdr:from>
    <xdr:to>
      <xdr:col>2</xdr:col>
      <xdr:colOff>676417</xdr:colOff>
      <xdr:row>5</xdr:row>
      <xdr:rowOff>0</xdr:rowOff>
    </xdr:to>
    <xdr:pic>
      <xdr:nvPicPr>
        <xdr:cNvPr id="7" name="Picture 6">
          <a:extLst>
            <a:ext uri="{FF2B5EF4-FFF2-40B4-BE49-F238E27FC236}">
              <a16:creationId xmlns:a16="http://schemas.microsoft.com/office/drawing/2014/main" id="{28641982-830F-4619-92CB-4EA7D098381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52700" y="544619"/>
          <a:ext cx="685942" cy="807931"/>
        </a:xfrm>
        <a:prstGeom prst="rect">
          <a:avLst/>
        </a:prstGeom>
      </xdr:spPr>
    </xdr:pic>
    <xdr:clientData/>
  </xdr:twoCellAnchor>
  <xdr:twoCellAnchor editAs="oneCell">
    <xdr:from>
      <xdr:col>12</xdr:col>
      <xdr:colOff>323850</xdr:colOff>
      <xdr:row>13</xdr:row>
      <xdr:rowOff>142874</xdr:rowOff>
    </xdr:from>
    <xdr:to>
      <xdr:col>16</xdr:col>
      <xdr:colOff>346410</xdr:colOff>
      <xdr:row>20</xdr:row>
      <xdr:rowOff>0</xdr:rowOff>
    </xdr:to>
    <xdr:pic>
      <xdr:nvPicPr>
        <xdr:cNvPr id="4" name="Picture 3">
          <a:extLst>
            <a:ext uri="{FF2B5EF4-FFF2-40B4-BE49-F238E27FC236}">
              <a16:creationId xmlns:a16="http://schemas.microsoft.com/office/drawing/2014/main" id="{B3E2B4D3-A98C-4663-B389-F63A60C7B621}"/>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038" t="5898" r="962" b="32820"/>
        <a:stretch/>
      </xdr:blipFill>
      <xdr:spPr>
        <a:xfrm>
          <a:off x="8782050" y="2381249"/>
          <a:ext cx="2460960" cy="1190626"/>
        </a:xfrm>
        <a:prstGeom prst="rect">
          <a:avLst/>
        </a:prstGeom>
        <a:ln>
          <a:noFill/>
        </a:ln>
        <a:effectLst>
          <a:outerShdw blurRad="190500" algn="tl" rotWithShape="0">
            <a:srgbClr val="000000">
              <a:alpha val="70000"/>
            </a:srgbClr>
          </a:outerShdw>
        </a:effectLst>
      </xdr:spPr>
    </xdr:pic>
    <xdr:clientData/>
  </xdr:twoCellAnchor>
  <xdr:twoCellAnchor editAs="oneCell">
    <xdr:from>
      <xdr:col>12</xdr:col>
      <xdr:colOff>342899</xdr:colOff>
      <xdr:row>20</xdr:row>
      <xdr:rowOff>178594</xdr:rowOff>
    </xdr:from>
    <xdr:to>
      <xdr:col>14</xdr:col>
      <xdr:colOff>457200</xdr:colOff>
      <xdr:row>26</xdr:row>
      <xdr:rowOff>35720</xdr:rowOff>
    </xdr:to>
    <xdr:pic>
      <xdr:nvPicPr>
        <xdr:cNvPr id="8" name="Picture 7">
          <a:extLst>
            <a:ext uri="{FF2B5EF4-FFF2-40B4-BE49-F238E27FC236}">
              <a16:creationId xmlns:a16="http://schemas.microsoft.com/office/drawing/2014/main" id="{1D486926-6C38-4B0E-AE54-0056CA3A7F4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801099" y="3750469"/>
          <a:ext cx="1333501" cy="1000126"/>
        </a:xfrm>
        <a:prstGeom prst="rect">
          <a:avLst/>
        </a:prstGeom>
        <a:ln>
          <a:noFill/>
        </a:ln>
        <a:effectLst>
          <a:outerShdw blurRad="190500" algn="tl" rotWithShape="0">
            <a:srgbClr val="000000">
              <a:alpha val="70000"/>
            </a:srgbClr>
          </a:outerShdw>
        </a:effectLst>
      </xdr:spPr>
    </xdr:pic>
    <xdr:clientData/>
  </xdr:twoCellAnchor>
  <xdr:twoCellAnchor editAs="oneCell">
    <xdr:from>
      <xdr:col>15</xdr:col>
      <xdr:colOff>196850</xdr:colOff>
      <xdr:row>26</xdr:row>
      <xdr:rowOff>190499</xdr:rowOff>
    </xdr:from>
    <xdr:to>
      <xdr:col>17</xdr:col>
      <xdr:colOff>381000</xdr:colOff>
      <xdr:row>32</xdr:row>
      <xdr:rowOff>100012</xdr:rowOff>
    </xdr:to>
    <xdr:pic>
      <xdr:nvPicPr>
        <xdr:cNvPr id="10" name="Picture 9">
          <a:extLst>
            <a:ext uri="{FF2B5EF4-FFF2-40B4-BE49-F238E27FC236}">
              <a16:creationId xmlns:a16="http://schemas.microsoft.com/office/drawing/2014/main" id="{3BADD25D-DC1B-4C57-BC71-76C20619C53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483850" y="4905374"/>
          <a:ext cx="1403350" cy="1052513"/>
        </a:xfrm>
        <a:prstGeom prst="rect">
          <a:avLst/>
        </a:prstGeom>
        <a:ln>
          <a:noFill/>
        </a:ln>
        <a:effectLst>
          <a:outerShdw blurRad="190500" algn="tl" rotWithShape="0">
            <a:srgbClr val="000000">
              <a:alpha val="70000"/>
            </a:srgbClr>
          </a:outerShdw>
        </a:effectLst>
      </xdr:spPr>
    </xdr:pic>
    <xdr:clientData/>
  </xdr:twoCellAnchor>
  <xdr:twoCellAnchor editAs="oneCell">
    <xdr:from>
      <xdr:col>15</xdr:col>
      <xdr:colOff>19049</xdr:colOff>
      <xdr:row>20</xdr:row>
      <xdr:rowOff>180975</xdr:rowOff>
    </xdr:from>
    <xdr:to>
      <xdr:col>17</xdr:col>
      <xdr:colOff>133350</xdr:colOff>
      <xdr:row>26</xdr:row>
      <xdr:rowOff>38101</xdr:rowOff>
    </xdr:to>
    <xdr:pic>
      <xdr:nvPicPr>
        <xdr:cNvPr id="12" name="Picture 11">
          <a:extLst>
            <a:ext uri="{FF2B5EF4-FFF2-40B4-BE49-F238E27FC236}">
              <a16:creationId xmlns:a16="http://schemas.microsoft.com/office/drawing/2014/main" id="{5CEAB864-378C-4CC9-85E5-5DA212ADF26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306049" y="3752850"/>
          <a:ext cx="1333501" cy="1000126"/>
        </a:xfrm>
        <a:prstGeom prst="rect">
          <a:avLst/>
        </a:prstGeom>
        <a:ln>
          <a:noFill/>
        </a:ln>
        <a:effectLst>
          <a:outerShdw blurRad="190500" algn="tl" rotWithShape="0">
            <a:srgbClr val="000000">
              <a:alpha val="70000"/>
            </a:srgbClr>
          </a:outerShdw>
        </a:effectLst>
      </xdr:spPr>
    </xdr:pic>
    <xdr:clientData/>
  </xdr:twoCellAnchor>
  <xdr:twoCellAnchor editAs="oneCell">
    <xdr:from>
      <xdr:col>12</xdr:col>
      <xdr:colOff>352425</xdr:colOff>
      <xdr:row>4</xdr:row>
      <xdr:rowOff>161926</xdr:rowOff>
    </xdr:from>
    <xdr:to>
      <xdr:col>15</xdr:col>
      <xdr:colOff>327025</xdr:colOff>
      <xdr:row>11</xdr:row>
      <xdr:rowOff>180976</xdr:rowOff>
    </xdr:to>
    <xdr:pic>
      <xdr:nvPicPr>
        <xdr:cNvPr id="13" name="Picture 12">
          <a:extLst>
            <a:ext uri="{FF2B5EF4-FFF2-40B4-BE49-F238E27FC236}">
              <a16:creationId xmlns:a16="http://schemas.microsoft.com/office/drawing/2014/main" id="{F1535DDA-AAAA-4485-AE5D-377A9726670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810625" y="161926"/>
          <a:ext cx="1803400" cy="1352550"/>
        </a:xfrm>
        <a:prstGeom prst="rect">
          <a:avLst/>
        </a:prstGeom>
        <a:ln>
          <a:noFill/>
        </a:ln>
        <a:effectLst>
          <a:outerShdw blurRad="190500" algn="tl" rotWithShape="0">
            <a:srgbClr val="000000">
              <a:alpha val="70000"/>
            </a:srgbClr>
          </a:outerShdw>
        </a:effectLst>
      </xdr:spPr>
    </xdr:pic>
    <xdr:clientData/>
  </xdr:twoCellAnchor>
  <xdr:twoCellAnchor editAs="oneCell">
    <xdr:from>
      <xdr:col>12</xdr:col>
      <xdr:colOff>352425</xdr:colOff>
      <xdr:row>27</xdr:row>
      <xdr:rowOff>28575</xdr:rowOff>
    </xdr:from>
    <xdr:to>
      <xdr:col>15</xdr:col>
      <xdr:colOff>133350</xdr:colOff>
      <xdr:row>32</xdr:row>
      <xdr:rowOff>140464</xdr:rowOff>
    </xdr:to>
    <xdr:pic>
      <xdr:nvPicPr>
        <xdr:cNvPr id="14" name="Picture 13">
          <a:extLst>
            <a:ext uri="{FF2B5EF4-FFF2-40B4-BE49-F238E27FC236}">
              <a16:creationId xmlns:a16="http://schemas.microsoft.com/office/drawing/2014/main" id="{6A503E17-D345-40D1-BD0C-CB64611A7A6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810625" y="4933950"/>
          <a:ext cx="1609725" cy="1064389"/>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1</xdr:col>
      <xdr:colOff>247650</xdr:colOff>
      <xdr:row>14</xdr:row>
      <xdr:rowOff>38100</xdr:rowOff>
    </xdr:from>
    <xdr:to>
      <xdr:col>4</xdr:col>
      <xdr:colOff>466725</xdr:colOff>
      <xdr:row>15</xdr:row>
      <xdr:rowOff>142875</xdr:rowOff>
    </xdr:to>
    <xdr:sp macro="" textlink="">
      <xdr:nvSpPr>
        <xdr:cNvPr id="2" name="TextBox 1">
          <a:extLst>
            <a:ext uri="{FF2B5EF4-FFF2-40B4-BE49-F238E27FC236}">
              <a16:creationId xmlns:a16="http://schemas.microsoft.com/office/drawing/2014/main" id="{41B8BB7A-13B1-40E5-90A3-52DC2B78F2EF}"/>
            </a:ext>
          </a:extLst>
        </xdr:cNvPr>
        <xdr:cNvSpPr txBox="1"/>
      </xdr:nvSpPr>
      <xdr:spPr>
        <a:xfrm>
          <a:off x="1219200" y="3200400"/>
          <a:ext cx="4095750" cy="2952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Times New Roman" panose="02020603050405020304" pitchFamily="18" charset="0"/>
              <a:cs typeface="Times New Roman" panose="02020603050405020304" pitchFamily="18" charset="0"/>
            </a:rPr>
            <a:t>Insert your data in light green cells above</a:t>
          </a:r>
        </a:p>
      </xdr:txBody>
    </xdr:sp>
    <xdr:clientData/>
  </xdr:twoCellAnchor>
  <xdr:twoCellAnchor>
    <xdr:from>
      <xdr:col>0</xdr:col>
      <xdr:colOff>400050</xdr:colOff>
      <xdr:row>16</xdr:row>
      <xdr:rowOff>38099</xdr:rowOff>
    </xdr:from>
    <xdr:to>
      <xdr:col>4</xdr:col>
      <xdr:colOff>876300</xdr:colOff>
      <xdr:row>26</xdr:row>
      <xdr:rowOff>0</xdr:rowOff>
    </xdr:to>
    <xdr:sp macro="" textlink="">
      <xdr:nvSpPr>
        <xdr:cNvPr id="16" name="TextBox 15">
          <a:extLst>
            <a:ext uri="{FF2B5EF4-FFF2-40B4-BE49-F238E27FC236}">
              <a16:creationId xmlns:a16="http://schemas.microsoft.com/office/drawing/2014/main" id="{5A08C327-A683-423F-96F0-9DFEC017EB70}"/>
            </a:ext>
          </a:extLst>
        </xdr:cNvPr>
        <xdr:cNvSpPr txBox="1"/>
      </xdr:nvSpPr>
      <xdr:spPr>
        <a:xfrm>
          <a:off x="400050" y="3581399"/>
          <a:ext cx="5324475" cy="18669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imes New Roman" panose="02020603050405020304" pitchFamily="18" charset="0"/>
              <a:cs typeface="Times New Roman" panose="02020603050405020304" pitchFamily="18" charset="0"/>
            </a:rPr>
            <a:t>The U.S.A. is using energy at over 4X the average global rate. Rationing to equity with the global rate puts us on fair standing with other nations, but would</a:t>
          </a:r>
          <a:r>
            <a:rPr lang="en-US" sz="1100" baseline="0">
              <a:latin typeface="Times New Roman" panose="02020603050405020304" pitchFamily="18" charset="0"/>
              <a:cs typeface="Times New Roman" panose="02020603050405020304" pitchFamily="18" charset="0"/>
            </a:rPr>
            <a:t> not resolve global warming or climate distress. A Nature-balancing target for reducing global energy consumption among the nations is not ascertainable from data above. However, transitioning from hot energy resources to cool energy resources at the present level or downward-adjusted level of energy consumption within the global mix is salutary. A mix-adjustment strategy should be more humane than pure energy rationing. Humanely adjusting mix with conservation is desirable if economies remain viable for funds to invest in cool energy solutions. Resourceful individuals, moreso than governments or industry, may be able to micro-balance steady progress towards desired global energy policy free of shortages, unaffordabilities, disasters, wars, etc.</a:t>
          </a:r>
        </a:p>
      </xdr:txBody>
    </xdr:sp>
    <xdr:clientData/>
  </xdr:twoCellAnchor>
  <xdr:twoCellAnchor editAs="oneCell">
    <xdr:from>
      <xdr:col>5</xdr:col>
      <xdr:colOff>123825</xdr:colOff>
      <xdr:row>0</xdr:row>
      <xdr:rowOff>0</xdr:rowOff>
    </xdr:from>
    <xdr:to>
      <xdr:col>5</xdr:col>
      <xdr:colOff>1375149</xdr:colOff>
      <xdr:row>0</xdr:row>
      <xdr:rowOff>638174</xdr:rowOff>
    </xdr:to>
    <xdr:pic>
      <xdr:nvPicPr>
        <xdr:cNvPr id="22" name="Picture 21">
          <a:extLst>
            <a:ext uri="{FF2B5EF4-FFF2-40B4-BE49-F238E27FC236}">
              <a16:creationId xmlns:a16="http://schemas.microsoft.com/office/drawing/2014/main" id="{DC4D422C-8D6D-450E-B6A3-CE477CE6FEB1}"/>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943600" y="0"/>
          <a:ext cx="1251324" cy="638174"/>
        </a:xfrm>
        <a:prstGeom prst="rect">
          <a:avLst/>
        </a:prstGeom>
      </xdr:spPr>
    </xdr:pic>
    <xdr:clientData/>
  </xdr:twoCellAnchor>
  <xdr:twoCellAnchor editAs="oneCell">
    <xdr:from>
      <xdr:col>7</xdr:col>
      <xdr:colOff>505883</xdr:colOff>
      <xdr:row>0</xdr:row>
      <xdr:rowOff>0</xdr:rowOff>
    </xdr:from>
    <xdr:to>
      <xdr:col>7</xdr:col>
      <xdr:colOff>1228725</xdr:colOff>
      <xdr:row>1</xdr:row>
      <xdr:rowOff>65130</xdr:rowOff>
    </xdr:to>
    <xdr:pic>
      <xdr:nvPicPr>
        <xdr:cNvPr id="9" name="Picture 8">
          <a:extLst>
            <a:ext uri="{FF2B5EF4-FFF2-40B4-BE49-F238E27FC236}">
              <a16:creationId xmlns:a16="http://schemas.microsoft.com/office/drawing/2014/main" id="{A2D21DA2-41AA-4AA4-9793-1624E57D5FB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837473B0-CC2E-450A-ABE3-18F120FF3D39}">
              <a1611:picAttrSrcUrl xmlns:a1611="http://schemas.microsoft.com/office/drawing/2016/11/main" r:id="rId14"/>
            </a:ext>
          </a:extLst>
        </a:blip>
        <a:stretch>
          <a:fillRect/>
        </a:stretch>
      </xdr:blipFill>
      <xdr:spPr>
        <a:xfrm>
          <a:off x="9087908" y="0"/>
          <a:ext cx="722842" cy="7033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23DB8-6B24-48FB-80E6-867383EA6B01}">
  <sheetPr>
    <pageSetUpPr fitToPage="1"/>
  </sheetPr>
  <dimension ref="A1:V33"/>
  <sheetViews>
    <sheetView tabSelected="1" workbookViewId="0">
      <selection activeCell="C29" sqref="C29"/>
    </sheetView>
  </sheetViews>
  <sheetFormatPr defaultRowHeight="15" x14ac:dyDescent="0.25"/>
  <cols>
    <col min="1" max="1" width="14.5703125" customWidth="1"/>
    <col min="2" max="2" width="23.85546875" customWidth="1"/>
    <col min="3" max="3" width="18" customWidth="1"/>
    <col min="4" max="4" width="16.28515625" customWidth="1"/>
    <col min="5" max="5" width="14.5703125" customWidth="1"/>
    <col min="6" max="6" width="22.7109375" customWidth="1"/>
    <col min="7" max="7" width="18.7109375" customWidth="1"/>
    <col min="8" max="8" width="23.28515625" customWidth="1"/>
    <col min="9" max="9" width="25" customWidth="1"/>
    <col min="11" max="11" width="10.42578125" customWidth="1"/>
  </cols>
  <sheetData>
    <row r="1" spans="1:22" ht="50.25" customHeight="1" x14ac:dyDescent="0.3">
      <c r="A1" s="49" t="s">
        <v>0</v>
      </c>
      <c r="B1" s="4"/>
      <c r="C1" s="6"/>
      <c r="D1" s="6"/>
      <c r="E1" s="6"/>
      <c r="F1" s="6"/>
      <c r="G1" s="6"/>
      <c r="H1" s="6"/>
      <c r="I1" s="6"/>
      <c r="J1" s="6"/>
      <c r="K1" s="6"/>
      <c r="L1" s="6"/>
      <c r="M1" s="6"/>
      <c r="N1" s="6"/>
      <c r="O1" s="6"/>
      <c r="P1" s="6"/>
      <c r="Q1" s="6"/>
      <c r="R1" s="6"/>
      <c r="S1" s="6"/>
      <c r="T1" s="6"/>
      <c r="U1" s="6"/>
      <c r="V1" s="2"/>
    </row>
    <row r="2" spans="1:22" x14ac:dyDescent="0.25">
      <c r="A2" s="51" t="s">
        <v>33</v>
      </c>
      <c r="B2" s="1"/>
      <c r="C2" s="1"/>
      <c r="D2" s="1" t="s">
        <v>38</v>
      </c>
      <c r="E2" s="50">
        <v>327000000</v>
      </c>
      <c r="F2" s="17" t="s">
        <v>39</v>
      </c>
      <c r="G2" s="50">
        <v>7600000000</v>
      </c>
      <c r="H2" s="17" t="s">
        <v>44</v>
      </c>
      <c r="I2" s="48">
        <f>E2/G2</f>
        <v>4.3026315789473683E-2</v>
      </c>
      <c r="K2" s="1"/>
      <c r="L2" s="1"/>
      <c r="M2" s="1"/>
      <c r="N2" s="1"/>
      <c r="O2" s="1"/>
      <c r="P2" s="1"/>
      <c r="Q2" s="1"/>
      <c r="R2" s="7" t="s">
        <v>19</v>
      </c>
      <c r="S2" s="1"/>
      <c r="T2" s="1"/>
      <c r="U2" s="1"/>
    </row>
    <row r="3" spans="1:22" ht="18.75" x14ac:dyDescent="0.3">
      <c r="A3" s="46" t="s">
        <v>1</v>
      </c>
      <c r="B3" s="5"/>
      <c r="C3" s="8"/>
      <c r="D3" s="45" t="s">
        <v>43</v>
      </c>
      <c r="E3" s="44">
        <v>3790000</v>
      </c>
      <c r="F3" s="43" t="s">
        <v>42</v>
      </c>
      <c r="G3" s="44">
        <v>57900000</v>
      </c>
      <c r="H3" s="43" t="s">
        <v>45</v>
      </c>
      <c r="I3" s="47">
        <f>E3/G3</f>
        <v>6.5457685664939549E-2</v>
      </c>
      <c r="J3" s="3"/>
      <c r="K3" s="8"/>
      <c r="L3" s="8"/>
      <c r="M3" s="8"/>
      <c r="N3" s="8"/>
      <c r="O3" s="8"/>
      <c r="P3" s="8"/>
      <c r="Q3" s="8"/>
      <c r="R3" s="9" t="s">
        <v>30</v>
      </c>
      <c r="S3" s="8"/>
      <c r="T3" s="8"/>
      <c r="U3" s="8"/>
      <c r="V3" s="3"/>
    </row>
    <row r="4" spans="1:22" x14ac:dyDescent="0.25">
      <c r="D4" s="17" t="s">
        <v>47</v>
      </c>
      <c r="E4" s="17">
        <v>97.5</v>
      </c>
      <c r="F4" s="17" t="s">
        <v>48</v>
      </c>
      <c r="G4" s="17">
        <v>575</v>
      </c>
      <c r="H4" s="17" t="s">
        <v>46</v>
      </c>
      <c r="I4" s="48">
        <f>E4/G4</f>
        <v>0.16956521739130434</v>
      </c>
    </row>
    <row r="5" spans="1:22" x14ac:dyDescent="0.25">
      <c r="A5" s="10" t="s">
        <v>8</v>
      </c>
      <c r="B5" s="11" t="s">
        <v>9</v>
      </c>
      <c r="F5" s="30"/>
      <c r="G5" s="33" t="s">
        <v>34</v>
      </c>
      <c r="H5" s="12"/>
      <c r="I5" s="13"/>
      <c r="J5" s="14"/>
      <c r="K5" s="15" t="s">
        <v>28</v>
      </c>
      <c r="L5" s="14"/>
      <c r="M5" s="1"/>
      <c r="N5" s="1"/>
      <c r="O5" s="1"/>
      <c r="P5" s="1"/>
      <c r="Q5" s="1"/>
      <c r="R5" s="1"/>
      <c r="S5" s="1"/>
      <c r="T5" s="1"/>
      <c r="U5" s="1"/>
    </row>
    <row r="6" spans="1:22" x14ac:dyDescent="0.25">
      <c r="A6" s="7" t="s">
        <v>32</v>
      </c>
      <c r="B6" s="7" t="s">
        <v>31</v>
      </c>
      <c r="C6" s="16" t="s">
        <v>29</v>
      </c>
      <c r="D6" s="7" t="s">
        <v>5</v>
      </c>
      <c r="E6" s="7" t="s">
        <v>6</v>
      </c>
      <c r="F6" s="7" t="s">
        <v>31</v>
      </c>
      <c r="G6" s="16" t="s">
        <v>29</v>
      </c>
      <c r="H6" s="7" t="s">
        <v>5</v>
      </c>
      <c r="I6" s="7" t="s">
        <v>6</v>
      </c>
      <c r="J6" s="1"/>
      <c r="K6" s="1"/>
      <c r="L6" s="1"/>
      <c r="M6" s="1"/>
      <c r="N6" s="1"/>
      <c r="O6" s="1"/>
      <c r="P6" s="1"/>
      <c r="Q6" s="1"/>
      <c r="R6" s="1"/>
      <c r="S6" s="7" t="s">
        <v>24</v>
      </c>
      <c r="T6" s="1"/>
      <c r="U6" s="1"/>
    </row>
    <row r="7" spans="1:22" x14ac:dyDescent="0.25">
      <c r="A7" s="7" t="s">
        <v>2</v>
      </c>
      <c r="B7" s="7"/>
      <c r="C7" s="1"/>
      <c r="D7" s="1"/>
      <c r="E7" s="1"/>
      <c r="F7" s="1"/>
      <c r="G7" s="1"/>
      <c r="H7" s="1"/>
      <c r="I7" s="1"/>
      <c r="J7" s="1"/>
      <c r="K7" s="1"/>
      <c r="L7" s="1"/>
      <c r="M7" s="1"/>
      <c r="N7" s="1"/>
      <c r="O7" s="1"/>
      <c r="P7" s="1"/>
      <c r="Q7" s="1"/>
      <c r="R7" s="1"/>
      <c r="S7" s="1" t="s">
        <v>13</v>
      </c>
      <c r="T7" s="1"/>
      <c r="U7" s="1"/>
    </row>
    <row r="8" spans="1:22" x14ac:dyDescent="0.25">
      <c r="A8" s="17" t="s">
        <v>3</v>
      </c>
      <c r="B8" s="29">
        <f>E8/1000</f>
        <v>10679.56</v>
      </c>
      <c r="C8" s="18">
        <f>E8/100511</f>
        <v>106.25264896379501</v>
      </c>
      <c r="D8" s="19">
        <v>3130</v>
      </c>
      <c r="E8" s="20">
        <f>D8*3412</f>
        <v>10679560</v>
      </c>
      <c r="F8" s="29">
        <f>I8/1000</f>
        <v>40944</v>
      </c>
      <c r="G8" s="18">
        <f>I8/100511</f>
        <v>407.35839858323965</v>
      </c>
      <c r="H8" s="21">
        <v>12000</v>
      </c>
      <c r="I8" s="20">
        <f>H8*3412</f>
        <v>40944000</v>
      </c>
      <c r="J8" s="1"/>
      <c r="K8" s="22">
        <f>E8/I8</f>
        <v>0.26083333333333331</v>
      </c>
      <c r="L8" s="1"/>
      <c r="M8" s="1"/>
      <c r="N8" s="1"/>
      <c r="O8" s="1"/>
      <c r="P8" s="1"/>
      <c r="Q8" s="1"/>
      <c r="R8" s="1"/>
      <c r="S8" s="20">
        <f>E8/365</f>
        <v>29259.068493150684</v>
      </c>
      <c r="T8" s="1"/>
      <c r="U8" s="1"/>
    </row>
    <row r="9" spans="1:22" x14ac:dyDescent="0.25">
      <c r="A9" s="17" t="s">
        <v>4</v>
      </c>
      <c r="B9" s="28">
        <v>0</v>
      </c>
      <c r="C9" s="18">
        <f>E9/100511</f>
        <v>0</v>
      </c>
      <c r="D9" s="20">
        <f>E9/3412</f>
        <v>0</v>
      </c>
      <c r="E9" s="29">
        <f>B9*1000</f>
        <v>0</v>
      </c>
      <c r="F9" s="31">
        <v>34957</v>
      </c>
      <c r="G9" s="18">
        <f>I9/100511</f>
        <v>347.79277889982188</v>
      </c>
      <c r="H9" s="20">
        <f>I9/3412</f>
        <v>10245.310668229777</v>
      </c>
      <c r="I9" s="29">
        <f>F9*1000</f>
        <v>34957000</v>
      </c>
      <c r="J9" s="1"/>
      <c r="K9" s="22">
        <f>E9/I9</f>
        <v>0</v>
      </c>
      <c r="L9" s="1"/>
      <c r="M9" s="1"/>
      <c r="N9" s="1"/>
      <c r="O9" s="1"/>
      <c r="P9" s="1"/>
      <c r="Q9" s="1"/>
      <c r="R9" s="1"/>
      <c r="S9" s="1" t="s">
        <v>23</v>
      </c>
      <c r="T9" s="1"/>
      <c r="U9" s="1"/>
    </row>
    <row r="10" spans="1:22" x14ac:dyDescent="0.25">
      <c r="A10" s="7" t="s">
        <v>7</v>
      </c>
      <c r="B10" s="7"/>
      <c r="C10" s="1"/>
      <c r="D10" s="1"/>
      <c r="E10" s="1"/>
      <c r="F10" s="1"/>
      <c r="G10" s="1"/>
      <c r="H10" s="1"/>
      <c r="I10" s="1"/>
      <c r="J10" s="1"/>
      <c r="K10" s="1"/>
      <c r="L10" s="1"/>
      <c r="M10" s="1"/>
      <c r="N10" s="1"/>
      <c r="O10" s="1"/>
      <c r="P10" s="1"/>
      <c r="Q10" s="1"/>
      <c r="R10" s="1"/>
      <c r="S10" s="20">
        <f>D8*1000/365</f>
        <v>8575.3424657534251</v>
      </c>
      <c r="T10" s="1"/>
      <c r="U10" s="1"/>
    </row>
    <row r="11" spans="1:22" x14ac:dyDescent="0.25">
      <c r="A11" s="17" t="s">
        <v>10</v>
      </c>
      <c r="B11" s="29">
        <f>E11/1000</f>
        <v>9146.5010000000002</v>
      </c>
      <c r="C11" s="23">
        <v>91</v>
      </c>
      <c r="D11" s="20">
        <f>E11/3412</f>
        <v>2680.6861078546308</v>
      </c>
      <c r="E11" s="20">
        <f>100511*C11</f>
        <v>9146501</v>
      </c>
      <c r="F11" s="20">
        <f>I11/1000</f>
        <v>48245.279999999999</v>
      </c>
      <c r="G11" s="24">
        <v>480</v>
      </c>
      <c r="H11" s="20">
        <f>I11/3412</f>
        <v>14139.882766705745</v>
      </c>
      <c r="I11" s="20">
        <f>100511*G11</f>
        <v>48245280</v>
      </c>
      <c r="J11" s="1"/>
      <c r="K11" s="22">
        <f>E11/I11</f>
        <v>0.18958333333333333</v>
      </c>
      <c r="L11" s="1"/>
      <c r="M11" s="1"/>
      <c r="N11" s="1"/>
      <c r="O11" s="1"/>
      <c r="P11" s="1"/>
      <c r="Q11" s="1"/>
      <c r="R11" s="1"/>
      <c r="S11" s="1"/>
      <c r="T11" s="1"/>
      <c r="U11" s="1"/>
    </row>
    <row r="12" spans="1:22" x14ac:dyDescent="0.25">
      <c r="A12" s="1"/>
      <c r="B12" s="1"/>
      <c r="C12" s="1"/>
      <c r="D12" s="25" t="s">
        <v>12</v>
      </c>
      <c r="E12" s="26">
        <f>E11/E8</f>
        <v>0.85644923573630372</v>
      </c>
      <c r="G12" s="1"/>
      <c r="H12" s="25" t="s">
        <v>12</v>
      </c>
      <c r="I12" s="26">
        <f>I11/I8</f>
        <v>1.1783235638921454</v>
      </c>
      <c r="J12" s="1"/>
      <c r="K12" s="1"/>
      <c r="L12" s="1"/>
      <c r="M12" s="1"/>
      <c r="N12" s="1"/>
      <c r="O12" s="1"/>
      <c r="P12" s="1"/>
      <c r="Q12" s="1"/>
      <c r="R12" s="1"/>
      <c r="S12" s="1"/>
      <c r="T12" s="1"/>
      <c r="U12" s="1"/>
    </row>
    <row r="13" spans="1:22" x14ac:dyDescent="0.25">
      <c r="A13" s="1"/>
      <c r="B13" s="38"/>
      <c r="C13" s="41" t="s">
        <v>37</v>
      </c>
      <c r="D13" s="39"/>
      <c r="E13" s="40"/>
      <c r="F13" s="35"/>
      <c r="G13" s="36" t="s">
        <v>36</v>
      </c>
      <c r="H13" s="37"/>
      <c r="I13" s="35"/>
      <c r="J13" s="1"/>
      <c r="K13" s="1"/>
      <c r="L13" s="1"/>
      <c r="M13" s="1"/>
      <c r="N13" s="1"/>
      <c r="O13" s="1"/>
      <c r="P13" s="1"/>
      <c r="Q13" s="1"/>
      <c r="R13" s="1"/>
      <c r="S13" s="1"/>
      <c r="T13" s="1"/>
      <c r="U13" s="1"/>
    </row>
    <row r="14" spans="1:22" x14ac:dyDescent="0.25">
      <c r="A14" s="7" t="s">
        <v>11</v>
      </c>
      <c r="B14" s="29">
        <f>E14/1000</f>
        <v>19826.061000000002</v>
      </c>
      <c r="C14" s="20">
        <f>SUM(C8:C11)</f>
        <v>197.25264896379502</v>
      </c>
      <c r="D14" s="20">
        <f>SUM(D8:D11)</f>
        <v>5810.6861078546308</v>
      </c>
      <c r="E14" s="20">
        <f>SUM(E8:E11)</f>
        <v>19826061</v>
      </c>
      <c r="F14" s="20">
        <f>I14/1000</f>
        <v>97500000000000</v>
      </c>
      <c r="G14" s="20">
        <f>I14/100511</f>
        <v>970043079861.90564</v>
      </c>
      <c r="H14" s="21">
        <v>28575615474794.844</v>
      </c>
      <c r="I14" s="20">
        <f>H14*3412</f>
        <v>9.75E+16</v>
      </c>
      <c r="J14" s="1"/>
      <c r="L14" s="1"/>
      <c r="M14" s="1"/>
      <c r="N14" s="1"/>
      <c r="O14" s="1"/>
      <c r="P14" s="1"/>
      <c r="Q14" s="1"/>
      <c r="R14" s="1"/>
      <c r="S14" s="7" t="s">
        <v>25</v>
      </c>
      <c r="T14" s="1"/>
      <c r="U14" s="1"/>
    </row>
    <row r="15" spans="1:22" x14ac:dyDescent="0.25">
      <c r="A15" s="1"/>
      <c r="B15" s="1"/>
      <c r="C15" s="1"/>
      <c r="D15" s="1"/>
      <c r="E15" s="1"/>
      <c r="F15" s="35"/>
      <c r="G15" s="36" t="s">
        <v>40</v>
      </c>
      <c r="H15" s="37"/>
      <c r="I15" s="35"/>
      <c r="L15" s="1"/>
      <c r="M15" s="1"/>
      <c r="N15" s="1"/>
      <c r="O15" s="1"/>
      <c r="P15" s="1"/>
      <c r="Q15" s="1"/>
      <c r="R15" s="1"/>
      <c r="S15" s="17" t="s">
        <v>14</v>
      </c>
      <c r="T15" s="1"/>
      <c r="U15" s="1"/>
    </row>
    <row r="16" spans="1:22" x14ac:dyDescent="0.25">
      <c r="A16" s="1"/>
      <c r="B16" s="1"/>
      <c r="C16" s="1"/>
      <c r="D16" s="1"/>
      <c r="E16" s="1"/>
      <c r="F16" s="29">
        <f>F14/$E$2</f>
        <v>298165.13761467888</v>
      </c>
      <c r="G16" s="29">
        <f>G14/$E$2</f>
        <v>2966.4925989660724</v>
      </c>
      <c r="H16" s="29">
        <f>H14/$E$2</f>
        <v>87387.203286834381</v>
      </c>
      <c r="I16" s="29">
        <f>I14/$E$2</f>
        <v>298165137.61467892</v>
      </c>
      <c r="J16" s="1"/>
      <c r="K16" s="22">
        <f>E14/I16</f>
        <v>6.649355843076922E-2</v>
      </c>
      <c r="L16" s="1"/>
      <c r="M16" s="1"/>
      <c r="N16" s="1"/>
      <c r="O16" s="1"/>
      <c r="P16" s="1"/>
      <c r="Q16" s="1"/>
      <c r="R16" s="1"/>
      <c r="S16" s="23">
        <v>25</v>
      </c>
      <c r="T16" s="1"/>
      <c r="U16" s="1"/>
    </row>
    <row r="17" spans="1:21" x14ac:dyDescent="0.25">
      <c r="A17" s="1"/>
      <c r="B17" s="1"/>
      <c r="C17" s="1"/>
      <c r="D17" s="1"/>
      <c r="E17" s="1"/>
      <c r="F17" s="36" t="s">
        <v>49</v>
      </c>
      <c r="G17" s="36"/>
      <c r="H17" s="35"/>
      <c r="I17" s="35"/>
      <c r="J17" s="1"/>
      <c r="L17" s="1"/>
      <c r="M17" s="1"/>
      <c r="N17" s="1"/>
      <c r="O17" s="1"/>
      <c r="P17" s="1"/>
      <c r="Q17" s="1"/>
      <c r="R17" s="1"/>
      <c r="S17" s="1" t="s">
        <v>15</v>
      </c>
      <c r="T17" s="1"/>
      <c r="U17" s="1"/>
    </row>
    <row r="18" spans="1:21" x14ac:dyDescent="0.25">
      <c r="A18" s="1"/>
      <c r="B18" s="1"/>
      <c r="C18" s="1"/>
      <c r="D18" s="1"/>
      <c r="E18" s="1"/>
      <c r="F18" s="29">
        <f>$I$2/$I$4*F14</f>
        <v>24740131578947.371</v>
      </c>
      <c r="G18" s="29">
        <f>$I$2/$I$4*G14</f>
        <v>246143522390.06049</v>
      </c>
      <c r="H18" s="29">
        <f>$I$2/$I$4*H14</f>
        <v>7250917813290.5547</v>
      </c>
      <c r="I18" s="29">
        <f>$I$2/$I$4*I14</f>
        <v>2.4740131578947368E+16</v>
      </c>
      <c r="L18" s="1"/>
      <c r="M18" s="1"/>
      <c r="N18" s="1"/>
      <c r="O18" s="1"/>
      <c r="P18" s="1"/>
      <c r="Q18" s="1"/>
      <c r="R18" s="1"/>
      <c r="S18" s="20">
        <f>E11/1615</f>
        <v>5663.4681114551086</v>
      </c>
      <c r="T18" s="1"/>
      <c r="U18" s="1"/>
    </row>
    <row r="19" spans="1:21" x14ac:dyDescent="0.25">
      <c r="A19" s="1"/>
      <c r="B19" s="1"/>
      <c r="C19" s="1"/>
      <c r="D19" s="1"/>
      <c r="E19" s="1"/>
      <c r="F19" s="35"/>
      <c r="G19" s="36" t="s">
        <v>50</v>
      </c>
      <c r="H19" s="37"/>
      <c r="I19" s="35"/>
      <c r="L19" s="1"/>
      <c r="M19" s="1"/>
      <c r="N19" s="1"/>
      <c r="O19" s="1"/>
      <c r="P19" s="1"/>
      <c r="Q19" s="1"/>
      <c r="R19" s="1"/>
      <c r="S19" s="1" t="s">
        <v>20</v>
      </c>
      <c r="T19" s="1"/>
      <c r="U19" s="1"/>
    </row>
    <row r="20" spans="1:21" x14ac:dyDescent="0.25">
      <c r="A20" s="1"/>
      <c r="B20" s="1"/>
      <c r="C20" s="1"/>
      <c r="D20" s="1"/>
      <c r="E20" s="1"/>
      <c r="F20" s="29">
        <f>F18/$E$2</f>
        <v>75657.894736842107</v>
      </c>
      <c r="G20" s="29">
        <f>G18/$E$2</f>
        <v>752.73248437327368</v>
      </c>
      <c r="H20" s="29">
        <f>H18/$E$2</f>
        <v>22174.060591102614</v>
      </c>
      <c r="I20" s="29">
        <f>I18/$E$2</f>
        <v>75657894.736842111</v>
      </c>
      <c r="K20" s="42">
        <f>E14/I20</f>
        <v>0.26204880626086957</v>
      </c>
      <c r="L20" s="1"/>
      <c r="M20" s="1"/>
      <c r="N20" s="1"/>
      <c r="O20" s="1"/>
      <c r="P20" s="1"/>
      <c r="Q20" s="1"/>
      <c r="R20" s="1"/>
      <c r="S20" s="20">
        <f>S18/3.412</f>
        <v>1659.8675590431151</v>
      </c>
      <c r="T20" s="1"/>
      <c r="U20" s="1"/>
    </row>
    <row r="21" spans="1:21" x14ac:dyDescent="0.25">
      <c r="A21" s="1"/>
      <c r="B21" s="1"/>
      <c r="C21" s="1"/>
      <c r="D21" s="1"/>
      <c r="E21" s="1"/>
      <c r="L21" s="1"/>
      <c r="M21" s="1"/>
      <c r="N21" s="1"/>
      <c r="O21" s="1"/>
      <c r="P21" s="1"/>
      <c r="Q21" s="1"/>
      <c r="R21" s="1"/>
      <c r="S21" s="1"/>
      <c r="T21" s="1"/>
      <c r="U21" s="1"/>
    </row>
    <row r="22" spans="1:21" x14ac:dyDescent="0.25">
      <c r="A22" s="1"/>
      <c r="B22" s="1"/>
      <c r="C22" s="17"/>
      <c r="D22" s="1"/>
      <c r="E22" s="17"/>
      <c r="F22" s="35"/>
      <c r="G22" s="36" t="s">
        <v>35</v>
      </c>
      <c r="H22" s="37"/>
      <c r="I22" s="35"/>
      <c r="J22" s="1"/>
      <c r="K22" s="1"/>
      <c r="L22" s="1"/>
      <c r="M22" s="1"/>
      <c r="N22" s="1"/>
      <c r="O22" s="1"/>
      <c r="P22" s="1"/>
      <c r="Q22" s="1"/>
      <c r="R22" s="1"/>
      <c r="S22" s="7" t="s">
        <v>26</v>
      </c>
      <c r="T22" s="1"/>
      <c r="U22" s="1"/>
    </row>
    <row r="23" spans="1:21" x14ac:dyDescent="0.25">
      <c r="A23" s="1"/>
      <c r="B23" s="1"/>
      <c r="C23" s="1"/>
      <c r="D23" s="1"/>
      <c r="E23" s="1"/>
      <c r="F23" s="20">
        <f>I23/1000</f>
        <v>575000000000000</v>
      </c>
      <c r="G23" s="20">
        <f>I23/100511</f>
        <v>5720766881236.8799</v>
      </c>
      <c r="H23" s="20">
        <f>I23/3412</f>
        <v>168522860492379.84</v>
      </c>
      <c r="I23" s="32">
        <v>5.75E+17</v>
      </c>
      <c r="J23" s="1"/>
      <c r="K23" s="1"/>
      <c r="L23" s="1"/>
      <c r="M23" s="1"/>
      <c r="N23" s="1"/>
      <c r="O23" s="1"/>
      <c r="P23" s="1"/>
      <c r="Q23" s="1"/>
      <c r="R23" s="1"/>
      <c r="S23" s="17" t="s">
        <v>16</v>
      </c>
      <c r="T23" s="1"/>
      <c r="U23" s="1"/>
    </row>
    <row r="24" spans="1:21" x14ac:dyDescent="0.25">
      <c r="A24" s="1"/>
      <c r="B24" s="1"/>
      <c r="C24" s="1"/>
      <c r="D24" s="1"/>
      <c r="E24" s="1"/>
      <c r="F24" s="34">
        <f>F23</f>
        <v>575000000000000</v>
      </c>
      <c r="G24" s="34">
        <f>G23</f>
        <v>5720766881236.8799</v>
      </c>
      <c r="H24" s="34">
        <f>H23</f>
        <v>168522860492379.84</v>
      </c>
      <c r="I24" s="34">
        <f>I23</f>
        <v>5.75E+17</v>
      </c>
      <c r="J24" s="1"/>
      <c r="K24" s="1"/>
      <c r="L24" s="1"/>
      <c r="M24" s="1"/>
      <c r="N24" s="1"/>
      <c r="O24" s="1"/>
      <c r="P24" s="1"/>
      <c r="Q24" s="1"/>
      <c r="R24" s="1"/>
      <c r="S24" s="20">
        <f>S26*3412</f>
        <v>245664</v>
      </c>
      <c r="T24" s="1"/>
      <c r="U24" s="1"/>
    </row>
    <row r="25" spans="1:21" x14ac:dyDescent="0.25">
      <c r="A25" s="1"/>
      <c r="B25" s="1"/>
      <c r="C25" s="1"/>
      <c r="D25" s="1"/>
      <c r="E25" s="1"/>
      <c r="F25" s="35"/>
      <c r="G25" s="36" t="s">
        <v>41</v>
      </c>
      <c r="H25" s="37"/>
      <c r="I25" s="35"/>
      <c r="J25" s="1"/>
      <c r="K25" s="1"/>
      <c r="L25" s="1"/>
      <c r="M25" s="1"/>
      <c r="N25" s="1"/>
      <c r="O25" s="1"/>
      <c r="P25" s="1"/>
      <c r="Q25" s="1"/>
      <c r="R25" s="1"/>
      <c r="S25" s="17" t="s">
        <v>21</v>
      </c>
      <c r="T25" s="22">
        <f>S26/S20</f>
        <v>4.3376954750237277E-2</v>
      </c>
      <c r="U25" s="1" t="s">
        <v>18</v>
      </c>
    </row>
    <row r="26" spans="1:21" x14ac:dyDescent="0.25">
      <c r="A26" s="1"/>
      <c r="B26" s="1"/>
      <c r="C26" s="1"/>
      <c r="D26" s="1"/>
      <c r="E26" s="1"/>
      <c r="F26" s="29">
        <f>F23/$G$2</f>
        <v>75657.894736842107</v>
      </c>
      <c r="G26" s="29">
        <f>G23/$G$2</f>
        <v>752.73248437327368</v>
      </c>
      <c r="H26" s="29">
        <f>H23/$G$2</f>
        <v>22174.06059110261</v>
      </c>
      <c r="I26" s="29">
        <f>I23/$G$2</f>
        <v>75657894.736842111</v>
      </c>
      <c r="J26" s="1"/>
      <c r="K26" s="42">
        <f>E14/I26</f>
        <v>0.26204880626086957</v>
      </c>
      <c r="L26" s="1"/>
      <c r="M26" s="1"/>
      <c r="N26" s="1"/>
      <c r="O26" s="1"/>
      <c r="P26" s="1"/>
      <c r="Q26" s="1"/>
      <c r="R26" s="1"/>
      <c r="S26" s="23">
        <f>72</f>
        <v>72</v>
      </c>
      <c r="T26" s="1"/>
      <c r="U26" s="1"/>
    </row>
    <row r="27" spans="1:21" x14ac:dyDescent="0.25">
      <c r="A27" s="1"/>
      <c r="B27" s="1"/>
      <c r="C27" s="1"/>
      <c r="D27" s="1"/>
      <c r="E27" s="1"/>
      <c r="F27" s="1"/>
      <c r="G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7" t="s">
        <v>27</v>
      </c>
      <c r="T28" s="1"/>
      <c r="U28" s="1"/>
    </row>
    <row r="29" spans="1:21" x14ac:dyDescent="0.25">
      <c r="A29" s="1"/>
      <c r="B29" s="1"/>
      <c r="C29" s="1"/>
      <c r="D29" s="1"/>
      <c r="E29" s="1"/>
      <c r="F29" s="1"/>
      <c r="G29" s="1"/>
      <c r="H29" s="1"/>
      <c r="I29" s="1"/>
      <c r="J29" s="1"/>
      <c r="K29" s="1"/>
      <c r="L29" s="1"/>
      <c r="M29" s="1"/>
      <c r="N29" s="1"/>
      <c r="O29" s="1"/>
      <c r="P29" s="1"/>
      <c r="Q29" s="1"/>
      <c r="R29" s="1"/>
      <c r="S29" s="17" t="s">
        <v>17</v>
      </c>
      <c r="T29" s="1"/>
      <c r="U29" s="1"/>
    </row>
    <row r="30" spans="1:21" x14ac:dyDescent="0.25">
      <c r="A30" s="1"/>
      <c r="B30" s="1"/>
      <c r="C30" s="1"/>
      <c r="D30" s="1"/>
      <c r="E30" s="1"/>
      <c r="F30" s="1"/>
      <c r="G30" s="1"/>
      <c r="H30" s="1"/>
      <c r="I30" s="1"/>
      <c r="J30" s="1"/>
      <c r="K30" s="1"/>
      <c r="L30" s="1"/>
      <c r="M30" s="1"/>
      <c r="N30" s="1"/>
      <c r="O30" s="1"/>
      <c r="P30" s="1"/>
      <c r="Q30" s="1"/>
      <c r="R30" s="1"/>
      <c r="S30" s="23">
        <v>678</v>
      </c>
      <c r="T30" s="1"/>
      <c r="U30" s="1"/>
    </row>
    <row r="31" spans="1:21" x14ac:dyDescent="0.25">
      <c r="A31" s="1"/>
      <c r="B31" s="1"/>
      <c r="C31" s="1"/>
      <c r="D31" s="1"/>
      <c r="E31" s="1"/>
      <c r="F31" s="1"/>
      <c r="G31" s="1"/>
      <c r="H31" s="1"/>
      <c r="I31" s="1"/>
      <c r="J31" s="1"/>
      <c r="K31" s="1"/>
      <c r="L31" s="1"/>
      <c r="M31" s="1"/>
      <c r="N31" s="1"/>
      <c r="O31" s="1"/>
      <c r="P31" s="1"/>
      <c r="Q31" s="1"/>
      <c r="R31" s="1"/>
      <c r="S31" s="27" t="s">
        <v>22</v>
      </c>
      <c r="T31" s="22">
        <f>S30/S18</f>
        <v>0.11971463185758138</v>
      </c>
      <c r="U31" s="1" t="s">
        <v>18</v>
      </c>
    </row>
    <row r="32" spans="1:21" x14ac:dyDescent="0.25">
      <c r="A32" s="1"/>
      <c r="B32" s="1"/>
      <c r="C32" s="1"/>
      <c r="D32" s="1"/>
      <c r="E32" s="1"/>
      <c r="F32" s="1"/>
      <c r="G32" s="1"/>
      <c r="H32" s="1"/>
      <c r="I32" s="1"/>
      <c r="J32" s="1"/>
      <c r="K32" s="1"/>
      <c r="L32" s="1"/>
      <c r="M32" s="1"/>
      <c r="N32" s="1"/>
      <c r="O32" s="1"/>
      <c r="P32" s="1"/>
      <c r="Q32" s="1"/>
      <c r="R32" s="1"/>
      <c r="S32" s="18">
        <f>S30/3.412</f>
        <v>198.71043376318875</v>
      </c>
      <c r="T32" s="1"/>
      <c r="U32" s="1"/>
    </row>
    <row r="33" spans="1:21" x14ac:dyDescent="0.25">
      <c r="A33" s="1"/>
      <c r="B33" s="1"/>
      <c r="C33" s="1"/>
      <c r="D33" s="1"/>
      <c r="E33" s="1"/>
      <c r="F33" s="1"/>
      <c r="G33" s="1"/>
      <c r="H33" s="1"/>
      <c r="I33" s="1"/>
      <c r="J33" s="1"/>
      <c r="K33" s="1"/>
      <c r="L33" s="1"/>
      <c r="M33" s="1"/>
      <c r="N33" s="1"/>
      <c r="O33" s="1"/>
      <c r="P33" s="1"/>
      <c r="Q33" s="1"/>
      <c r="R33" s="1"/>
      <c r="S33" s="1"/>
      <c r="T33" s="1"/>
      <c r="U33" s="1"/>
    </row>
  </sheetData>
  <pageMargins left="0.7" right="0.7" top="0.75" bottom="0.75" header="0.3" footer="0.3"/>
  <pageSetup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Patterson</dc:creator>
  <cp:lastModifiedBy>William Patterson</cp:lastModifiedBy>
  <cp:lastPrinted>2019-01-03T18:22:06Z</cp:lastPrinted>
  <dcterms:created xsi:type="dcterms:W3CDTF">2019-01-02T22:12:47Z</dcterms:created>
  <dcterms:modified xsi:type="dcterms:W3CDTF">2019-01-09T15:59:57Z</dcterms:modified>
</cp:coreProperties>
</file>